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86" activeTab="0"/>
  </bookViews>
  <sheets>
    <sheet name="PROGRAM GRADNJE KOMUN INFRA" sheetId="1" r:id="rId1"/>
  </sheets>
  <definedNames>
    <definedName name="_xlnm.Print_Area" localSheetId="0">'PROGRAM GRADNJE KOMUN INFRA'!$B$1:$S$163</definedName>
  </definedNames>
  <calcPr fullCalcOnLoad="1"/>
</workbook>
</file>

<file path=xl/sharedStrings.xml><?xml version="1.0" encoding="utf-8"?>
<sst xmlns="http://schemas.openxmlformats.org/spreadsheetml/2006/main" count="354" uniqueCount="177">
  <si>
    <t>Aktivnost</t>
  </si>
  <si>
    <t>Pozicija</t>
  </si>
  <si>
    <t>Šifra izvora financ.</t>
  </si>
  <si>
    <t xml:space="preserve">Opis radova </t>
  </si>
  <si>
    <t>Planirana sredstva</t>
  </si>
  <si>
    <t>KN</t>
  </si>
  <si>
    <t>UKUPNO</t>
  </si>
  <si>
    <t>PN</t>
  </si>
  <si>
    <t>PI</t>
  </si>
  <si>
    <t>SA</t>
  </si>
  <si>
    <t>GRADSKO VIJEĆE GRADA BUZETA</t>
  </si>
  <si>
    <t xml:space="preserve">Članak 2. </t>
  </si>
  <si>
    <t>Komunalna naknada</t>
  </si>
  <si>
    <t>KD</t>
  </si>
  <si>
    <t>Komunalni doprinos</t>
  </si>
  <si>
    <t>Prihodi od prodaje imovine</t>
  </si>
  <si>
    <t>Prihodi za posebne namjene</t>
  </si>
  <si>
    <t>OPP</t>
  </si>
  <si>
    <t>Opći prihodi i primici</t>
  </si>
  <si>
    <t>VP</t>
  </si>
  <si>
    <t>1.izmjene</t>
  </si>
  <si>
    <t>2.izmjene</t>
  </si>
  <si>
    <t>PO</t>
  </si>
  <si>
    <t>Pomoći</t>
  </si>
  <si>
    <t>Višak prihoda</t>
  </si>
  <si>
    <t>Članak 1.</t>
  </si>
  <si>
    <t>K103001</t>
  </si>
  <si>
    <t>IGP</t>
  </si>
  <si>
    <t>R367</t>
  </si>
  <si>
    <t>R343C</t>
  </si>
  <si>
    <t>R376</t>
  </si>
  <si>
    <t>Komunalno uređenje poduzetničkih zona</t>
  </si>
  <si>
    <t>Uređenje naselja</t>
  </si>
  <si>
    <t>R374</t>
  </si>
  <si>
    <t>R368</t>
  </si>
  <si>
    <t xml:space="preserve">Područje građenja (prema prostorno planskoj dokumentaciji): </t>
  </si>
  <si>
    <t>UNGP</t>
  </si>
  <si>
    <t>UUGP</t>
  </si>
  <si>
    <t>RPG</t>
  </si>
  <si>
    <t>Građevina komunalne infrastrukture koja će se uklanjati</t>
  </si>
  <si>
    <t>OST</t>
  </si>
  <si>
    <t>Ostalo</t>
  </si>
  <si>
    <t>Ovaj Program gradnje objekata i uređaja komunalne infrastrukture stupa na snagu osmoga dana od dana objave u «Službenim novinama Grada Buzeta».</t>
  </si>
  <si>
    <t>R1057</t>
  </si>
  <si>
    <t>Izgradnja javne rasvjete</t>
  </si>
  <si>
    <t>R378</t>
  </si>
  <si>
    <t>Davor Prodan</t>
  </si>
  <si>
    <t xml:space="preserve">       </t>
  </si>
  <si>
    <t xml:space="preserve">PREDSJEDNIK GRADSKOG VIJEĆA </t>
  </si>
  <si>
    <t>Kapitalni projekt</t>
  </si>
  <si>
    <t>K103002</t>
  </si>
  <si>
    <t>Sufinanciranje sanacije Županijskih cesta</t>
  </si>
  <si>
    <t>Kapitalni projekt K103001 Gradnja objekata i uređaja</t>
  </si>
  <si>
    <t>Ulaganja u Autobusni kolodvor</t>
  </si>
  <si>
    <t>Izrada tehničke dokumentacije</t>
  </si>
  <si>
    <t>Rekonstrukcija nerazvrstanih cesta</t>
  </si>
  <si>
    <t>Usluge stručnog nadzora gradnje</t>
  </si>
  <si>
    <t>Kapitalni projekt K103002 Proširenje i rekonstrukcija groblja u Buzetu</t>
  </si>
  <si>
    <t>R891</t>
  </si>
  <si>
    <t>Kapitalna potpora za proširenje groblja</t>
  </si>
  <si>
    <t>Aktivnost A103101 Gospodarenje otpadom</t>
  </si>
  <si>
    <t>A103101</t>
  </si>
  <si>
    <t>Kapitalna potpora za otplatu kredita za izgradnju ŽCGO Kaštjun</t>
  </si>
  <si>
    <t>R1058</t>
  </si>
  <si>
    <t>Ostala projektna dokumentacija za pripremu investicija</t>
  </si>
  <si>
    <t xml:space="preserve">Opis </t>
  </si>
  <si>
    <t>Legenda</t>
  </si>
  <si>
    <t>UUGP/IGP</t>
  </si>
  <si>
    <t>Sufinanciranje sanacije ostalih županijskih cesta (korekcije radijusa, proširenja, i sl. )</t>
  </si>
  <si>
    <t>Otkup zemljišta i zgrada, naknade za izvlaštenje</t>
  </si>
  <si>
    <t>Franečići - Sv. Martin</t>
  </si>
  <si>
    <t>UUGP/UNGP</t>
  </si>
  <si>
    <t>Projektna dokumentacija za komunalno opremanje za izgradnju društveno poticane stanogradnje u Sjevernoj zoni</t>
  </si>
  <si>
    <t>Glavni projekt za prometnicu Budan - Simić</t>
  </si>
  <si>
    <t>R1112</t>
  </si>
  <si>
    <t>SVEUKUPNO:</t>
  </si>
  <si>
    <t>Aktivnost A102802 Komunalne vodne građevine - izgradnja vodovodne mreže</t>
  </si>
  <si>
    <t>Aktivnost A102803 Komunalne vodne građevine - izgradnja kanalizacije</t>
  </si>
  <si>
    <t>R357B</t>
  </si>
  <si>
    <t>A102802</t>
  </si>
  <si>
    <t>A102803</t>
  </si>
  <si>
    <t>Park odvodnja - prijenos za izgradnju kanalizacije i izradu projekata</t>
  </si>
  <si>
    <t>Projektna dokumentacija za sanaciju zidina St. grada - I. faza</t>
  </si>
  <si>
    <t>Cesta Majcani (Budan - Simić)</t>
  </si>
  <si>
    <t>Cesta Stupari</t>
  </si>
  <si>
    <t>Cesta Osnovna škola - Goričica donja</t>
  </si>
  <si>
    <t>Cesta Goričica donja (nastavak uz zgrade POS)</t>
  </si>
  <si>
    <t>Cesta Franečići - zapad (odvojak Ćurić - Muratagić)</t>
  </si>
  <si>
    <t>Ulaz u Sjevernu zonu - istok s županijske ceste</t>
  </si>
  <si>
    <t>Ulaz u poslovnu zonu Baraka s državne ceste</t>
  </si>
  <si>
    <t>Namjenska sredstva za izgradnju vodovodne mreže</t>
  </si>
  <si>
    <t>PROGRAM GRAĐENJA OBJEKATA I UREĐAJA
KOMUNALNE INFRASTRUKTURE ZA 2023. GODINU</t>
  </si>
  <si>
    <t>Donosi se Program gradnje objekata i uređaja komunalne infrastrukture za 2023. godinu kako slijedi:</t>
  </si>
  <si>
    <t>Ukupno za 2023. godinu</t>
  </si>
  <si>
    <t>Sufinanciranje sanacije ceste Pij - D44</t>
  </si>
  <si>
    <t>otkup zemljišta (EUR)</t>
  </si>
  <si>
    <t>projektiranje / prostorno planiranje (EUR)</t>
  </si>
  <si>
    <t>građenje (EUR)</t>
  </si>
  <si>
    <t>nadzor, vođenje projekta (EUR)</t>
  </si>
  <si>
    <t>ishođenje akata za gradnju i uporabu, evidentiranje građevine (EUR)</t>
  </si>
  <si>
    <t>(EUR)</t>
  </si>
  <si>
    <t>R374C</t>
  </si>
  <si>
    <t>R526</t>
  </si>
  <si>
    <t>Projektna dokumentacija prometnica u zoni Mažinjica (po evidentiranju državne ceste) i Maloj Hubi - jug</t>
  </si>
  <si>
    <t>R374A</t>
  </si>
  <si>
    <t>R370D</t>
  </si>
  <si>
    <t>R1252</t>
  </si>
  <si>
    <t>Izgradnja  sustava oborinske odvodnje starogradske jezgre Grada Buzeta (dionica Vatrogasni dom - Pjacalet)</t>
  </si>
  <si>
    <t>Izgradnja sustava javne odvodnje starogradske jezgre Grada Buzeta i odvodnje u poduzetničkoj zoni Mala huba II</t>
  </si>
  <si>
    <t>R358B</t>
  </si>
  <si>
    <t>R1253</t>
  </si>
  <si>
    <t>R1254</t>
  </si>
  <si>
    <t>Kapitalna potpora Park d.o.o. za nabavu rabljene čistilice</t>
  </si>
  <si>
    <t>Nabava rabljene čistilice</t>
  </si>
  <si>
    <t>Kapitalna potpora Park d.o.o. za izradu projektne dokumentacije za izgradnju sortirnice na lokaciji Griža</t>
  </si>
  <si>
    <t>Kapitalna potpora Park d.o.o. za rekonstrukciju mrtvačnice na gradskom groblju u Buzetu</t>
  </si>
  <si>
    <t>Kapitalna potpora Park d.o.o. za izgradnju reciklažnog dvorišta za građevinski otpad na lokaciji Griža</t>
  </si>
  <si>
    <t>Izgradnja reciklažnog dvorišta za građrevinski otpad - I. faza</t>
  </si>
  <si>
    <t>Rekonstrukcija mrtvačnice na gradskom groblju u Buzetu</t>
  </si>
  <si>
    <t>Izrada projektne dokumentacije za sortirnicu</t>
  </si>
  <si>
    <t>Rekonstrukcija javne rasvjete Stari grad (spuštanje postojeće instalacije podzemno)</t>
  </si>
  <si>
    <t>Rekonstrukcija javne rasvjete Autobusni kolodvor - Kapelica Sv. Martin (2. faza)</t>
  </si>
  <si>
    <t>Kapitalni projekt K103005 Rekonstrukcija javne rasvjete (energetska obnova)</t>
  </si>
  <si>
    <t>Rekonstrukcija javne rasvjete (energetska obnova)</t>
  </si>
  <si>
    <t>R374B</t>
  </si>
  <si>
    <t>R374D</t>
  </si>
  <si>
    <t>K103005</t>
  </si>
  <si>
    <t>Kapitalni projekt K103006 Korištenje obnovljivih izvora energije</t>
  </si>
  <si>
    <t>R1258</t>
  </si>
  <si>
    <t>R1259</t>
  </si>
  <si>
    <t>K103006</t>
  </si>
  <si>
    <t>Kapitalna pomoć Dječjem vrtiću Grdelin za obnovljive izvore energije</t>
  </si>
  <si>
    <t>Kapitalna pomoć Domu za starje osobe Buzet za obnovljive izvore energije</t>
  </si>
  <si>
    <t>R829C</t>
  </si>
  <si>
    <t>PROGRAM 1031 GOSPODARENJE OTPADOM</t>
  </si>
  <si>
    <t>PROGRAM 1038 SUFINANCIRANJE DOKUMENTACIJE ZA ENERGETSKU OBNOVU</t>
  </si>
  <si>
    <t>Aktivnost A103801 Sufinanciranje dokumentacije za energetsku obnovu</t>
  </si>
  <si>
    <t>A103801</t>
  </si>
  <si>
    <t>Projektna dokumentacija za energetsku obnovu</t>
  </si>
  <si>
    <t>Sufinanciranje dokumentacije za energetsku obnovu stambenih objekata - donacije građanima i kućanstvima</t>
  </si>
  <si>
    <t>PROGRAM 1028 ZAŠTITA I OČUVANJE ČOVJEKOVE OKOLINE</t>
  </si>
  <si>
    <t>UNGP / UUGP</t>
  </si>
  <si>
    <t>PROGRAM 1030   GRADNJA OBJEKATA I UREĐAJA</t>
  </si>
  <si>
    <t>PROGRAM 1039 ADAPTACIJA VIŠENAMJENSKOG IGRALIŠTA KOD SREDNJE ŠKOLE</t>
  </si>
  <si>
    <t>Aktivnost A103901 Adaptacija višenamjenskog igrališta kod Srednje škole</t>
  </si>
  <si>
    <t>Adaptacija višenamjenskog igrališta kod Srednje škole</t>
  </si>
  <si>
    <r>
      <t xml:space="preserve">Komunalna infrastruktura se gradi </t>
    </r>
    <r>
      <rPr>
        <b/>
        <sz val="9"/>
        <rFont val="Arial"/>
        <family val="2"/>
      </rPr>
      <t>u neuređenom  građevinskom području</t>
    </r>
  </si>
  <si>
    <r>
      <t xml:space="preserve">Komunalna infrastruktura se gradi </t>
    </r>
    <r>
      <rPr>
        <b/>
        <sz val="9"/>
        <rFont val="Arial"/>
        <family val="2"/>
      </rPr>
      <t>u uređenom  građevinskom području</t>
    </r>
  </si>
  <si>
    <r>
      <t xml:space="preserve">Komunalna infrastruktura se gradi </t>
    </r>
    <r>
      <rPr>
        <b/>
        <sz val="9"/>
        <rFont val="Arial"/>
        <family val="2"/>
      </rPr>
      <t>izvan građevinskog područja</t>
    </r>
  </si>
  <si>
    <r>
      <rPr>
        <b/>
        <sz val="9"/>
        <rFont val="Arial"/>
        <family val="2"/>
      </rPr>
      <t>Rekonstruira se postojeća građevina</t>
    </r>
    <r>
      <rPr>
        <sz val="9"/>
        <rFont val="Arial"/>
        <family val="2"/>
      </rPr>
      <t xml:space="preserve"> komunalne infrastrukture</t>
    </r>
  </si>
  <si>
    <t>Prema izvorima financiranja:</t>
  </si>
  <si>
    <t>Postava solarne rasvjete - komunalno opremanje građevinskih područja (Benčići, Martinšćak, Kavci, Drenovci - I3 namjena i Lokve - tur. namjena)</t>
  </si>
  <si>
    <t>Nabava i ugradnja fotonaponske elektrane za lovačku kuću kod Krušvari</t>
  </si>
  <si>
    <t>Ostali zahvati uređenja naselja</t>
  </si>
  <si>
    <t>Svjetlosni znak upozorenja za prebrzu vožnju (MO Sv. Ivan)</t>
  </si>
  <si>
    <t>Zahvati ograničavanja nepropisnog parkiranja u Sv. Ivanu na nerazvrstanim cestama (Sv. Ivan - staza 7 slapova)</t>
  </si>
  <si>
    <t>Oborinska odvodnja u MO Roč i MO Sovinjak</t>
  </si>
  <si>
    <t>KREDIT</t>
  </si>
  <si>
    <t>R1226C</t>
  </si>
  <si>
    <t>R1252A</t>
  </si>
  <si>
    <t>R1252B</t>
  </si>
  <si>
    <t>K103003</t>
  </si>
  <si>
    <t>R526A</t>
  </si>
  <si>
    <t>Ostali otkupi za potrebe planiranih investicija</t>
  </si>
  <si>
    <t>Glavni projekt rekonstrukcije raskrižja Sjeverna zona - istok</t>
  </si>
  <si>
    <t>Glavni projekt raskrižja (ulaz s državne ceste u poslovnu zonu K - Baraka)</t>
  </si>
  <si>
    <t>Glavni projekt adaptacije poslovnog prostora - etaža iznad gradske knjižnice</t>
  </si>
  <si>
    <t>Glavni projekt za prometnicu Franečići - Sv.Martin</t>
  </si>
  <si>
    <t>Glavni projekt rekonstrukcije odmarališta u Vrsaru</t>
  </si>
  <si>
    <t>Glavni projekt za prometnicu u naselju Stupari</t>
  </si>
  <si>
    <t>Sredstva kredita</t>
  </si>
  <si>
    <t xml:space="preserve">Izgradnja javne rasvjete: naselje Korenika - Strana (1 solarna rasvjeta); naselje Štrped (1 rasvjetno tijelo na postojeći stup); Pašutići (1 rasvjetno tijelo na postojeći stup); Sv. Donat (1 rasvjetno tijelo na postojeći stup); naselje Roč (2 rasvjetna tijela na stup / konzola na zgradi); naselje Vrh (2 rasvjetna tijela na konzoli na zgradi)
</t>
  </si>
  <si>
    <t xml:space="preserve">Klasa: 024-03/22-01/17
</t>
  </si>
  <si>
    <t>Ur.broj: 2163-3-01-01-22-23</t>
  </si>
  <si>
    <t>Buzet, 21.12.2022.</t>
  </si>
  <si>
    <t xml:space="preserve"> </t>
  </si>
  <si>
    <t xml:space="preserve">Na temelju članka 67. stavka 1. Zakona o komunalnom gospodarstvu (NN 68/18, 110/18 i 32/20) i  članka 19. Statuta Grada Buzeta (SNGB 2/2021 i 10/2021), Gradsko vijeće Grada Buzeta na 17. sjednici održanoj 21. prosinca 2022. godine donosi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</si>
</sst>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[$kn-41A];[Red]\-#,##0.00\ [$kn-41A]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  <numFmt numFmtId="172" formatCode="#,##0.00\ &quot;kn&quot;"/>
    <numFmt numFmtId="173" formatCode="&quot; &quot;#,##0.00&quot; &quot;;&quot;-&quot;#,##0.00&quot; &quot;;&quot; -&quot;#&quot; &quot;;&quot; &quot;@&quot; &quot;"/>
    <numFmt numFmtId="174" formatCode="#,##0.00\ [$€-1]"/>
    <numFmt numFmtId="175" formatCode="[$€-2]\ #,##0.00"/>
  </numFmts>
  <fonts count="63"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8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166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6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66" fontId="0" fillId="0" borderId="0" xfId="0" applyNumberFormat="1" applyAlignment="1">
      <alignment horizontal="left" vertical="center" wrapText="1"/>
    </xf>
    <xf numFmtId="166" fontId="0" fillId="0" borderId="0" xfId="0" applyNumberForma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2" fillId="35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6" fontId="57" fillId="0" borderId="0" xfId="0" applyNumberFormat="1" applyFont="1" applyFill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172" fontId="7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72" fontId="3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72" fontId="7" fillId="0" borderId="0" xfId="0" applyNumberFormat="1" applyFont="1" applyAlignment="1" applyProtection="1">
      <alignment horizontal="right" vertical="center" wrapText="1"/>
      <protection locked="0"/>
    </xf>
    <xf numFmtId="165" fontId="0" fillId="0" borderId="0" xfId="6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174" fontId="7" fillId="0" borderId="10" xfId="61" applyNumberFormat="1" applyFont="1" applyFill="1" applyBorder="1" applyAlignment="1">
      <alignment horizontal="right" vertical="center" wrapText="1"/>
    </xf>
    <xf numFmtId="174" fontId="7" fillId="0" borderId="16" xfId="0" applyNumberFormat="1" applyFont="1" applyFill="1" applyBorder="1" applyAlignment="1">
      <alignment horizontal="right" vertical="center" wrapText="1"/>
    </xf>
    <xf numFmtId="174" fontId="7" fillId="0" borderId="16" xfId="61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 wrapText="1"/>
    </xf>
    <xf numFmtId="172" fontId="0" fillId="0" borderId="0" xfId="0" applyNumberFormat="1" applyBorder="1" applyAlignment="1">
      <alignment wrapText="1"/>
    </xf>
    <xf numFmtId="172" fontId="0" fillId="0" borderId="0" xfId="0" applyNumberFormat="1" applyFill="1" applyAlignment="1">
      <alignment wrapText="1"/>
    </xf>
    <xf numFmtId="172" fontId="0" fillId="0" borderId="0" xfId="0" applyNumberFormat="1" applyFill="1" applyBorder="1" applyAlignment="1">
      <alignment wrapText="1"/>
    </xf>
    <xf numFmtId="172" fontId="0" fillId="0" borderId="0" xfId="0" applyNumberFormat="1" applyAlignment="1">
      <alignment horizontal="left" vertical="center" wrapText="1"/>
    </xf>
    <xf numFmtId="172" fontId="0" fillId="0" borderId="0" xfId="0" applyNumberFormat="1" applyAlignment="1">
      <alignment/>
    </xf>
    <xf numFmtId="174" fontId="0" fillId="0" borderId="10" xfId="0" applyNumberFormat="1" applyFont="1" applyFill="1" applyBorder="1" applyAlignment="1">
      <alignment horizontal="right" vertical="center" wrapText="1"/>
    </xf>
    <xf numFmtId="174" fontId="8" fillId="0" borderId="15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Alignment="1">
      <alignment wrapText="1"/>
    </xf>
    <xf numFmtId="172" fontId="8" fillId="0" borderId="0" xfId="0" applyNumberFormat="1" applyFont="1" applyAlignment="1">
      <alignment vertical="center" wrapText="1"/>
    </xf>
    <xf numFmtId="174" fontId="7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174" fontId="8" fillId="0" borderId="0" xfId="0" applyNumberFormat="1" applyFont="1" applyFill="1" applyBorder="1" applyAlignment="1">
      <alignment horizontal="right" vertical="center" wrapText="1"/>
    </xf>
    <xf numFmtId="174" fontId="3" fillId="34" borderId="10" xfId="0" applyNumberFormat="1" applyFont="1" applyFill="1" applyBorder="1" applyAlignment="1">
      <alignment horizontal="right" vertical="center" wrapText="1"/>
    </xf>
    <xf numFmtId="174" fontId="8" fillId="34" borderId="10" xfId="0" applyNumberFormat="1" applyFont="1" applyFill="1" applyBorder="1" applyAlignment="1">
      <alignment horizontal="right" vertical="center" wrapText="1"/>
    </xf>
    <xf numFmtId="174" fontId="3" fillId="0" borderId="15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Fill="1" applyAlignment="1">
      <alignment wrapText="1"/>
    </xf>
    <xf numFmtId="172" fontId="8" fillId="0" borderId="0" xfId="0" applyNumberFormat="1" applyFont="1" applyAlignment="1">
      <alignment horizontal="right" vertical="center" wrapText="1"/>
    </xf>
    <xf numFmtId="174" fontId="3" fillId="34" borderId="17" xfId="0" applyNumberFormat="1" applyFont="1" applyFill="1" applyBorder="1" applyAlignment="1">
      <alignment horizontal="right" vertical="center" wrapText="1"/>
    </xf>
    <xf numFmtId="174" fontId="8" fillId="34" borderId="17" xfId="0" applyNumberFormat="1" applyFont="1" applyFill="1" applyBorder="1" applyAlignment="1">
      <alignment horizontal="right" vertical="center" wrapText="1"/>
    </xf>
    <xf numFmtId="172" fontId="0" fillId="0" borderId="0" xfId="0" applyNumberFormat="1" applyFill="1" applyAlignment="1">
      <alignment vertical="center" wrapText="1"/>
    </xf>
    <xf numFmtId="172" fontId="8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175" fontId="3" fillId="34" borderId="10" xfId="0" applyNumberFormat="1" applyFont="1" applyFill="1" applyBorder="1" applyAlignment="1">
      <alignment horizontal="right" vertical="center" wrapText="1"/>
    </xf>
    <xf numFmtId="175" fontId="8" fillId="34" borderId="1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right" vertical="center" wrapText="1"/>
    </xf>
    <xf numFmtId="175" fontId="8" fillId="0" borderId="0" xfId="0" applyNumberFormat="1" applyFont="1" applyFill="1" applyBorder="1" applyAlignment="1">
      <alignment horizontal="right" vertical="center" wrapText="1"/>
    </xf>
    <xf numFmtId="174" fontId="3" fillId="34" borderId="18" xfId="0" applyNumberFormat="1" applyFont="1" applyFill="1" applyBorder="1" applyAlignment="1">
      <alignment horizontal="right" vertical="center" wrapText="1"/>
    </xf>
    <xf numFmtId="174" fontId="8" fillId="34" borderId="18" xfId="0" applyNumberFormat="1" applyFont="1" applyFill="1" applyBorder="1" applyAlignment="1">
      <alignment horizontal="right" vertical="center" wrapText="1"/>
    </xf>
    <xf numFmtId="174" fontId="3" fillId="35" borderId="17" xfId="0" applyNumberFormat="1" applyFont="1" applyFill="1" applyBorder="1" applyAlignment="1">
      <alignment horizontal="right" vertical="center" wrapText="1"/>
    </xf>
    <xf numFmtId="174" fontId="8" fillId="35" borderId="17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166" fontId="58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ill="1" applyAlignment="1">
      <alignment horizontal="right" vertical="top" wrapText="1"/>
    </xf>
    <xf numFmtId="174" fontId="59" fillId="0" borderId="12" xfId="0" applyNumberFormat="1" applyFont="1" applyFill="1" applyBorder="1" applyAlignment="1">
      <alignment horizontal="center" vertical="center" wrapText="1"/>
    </xf>
    <xf numFmtId="174" fontId="6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174" fontId="8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174" fontId="59" fillId="0" borderId="15" xfId="0" applyNumberFormat="1" applyFont="1" applyFill="1" applyBorder="1" applyAlignment="1">
      <alignment horizontal="center" vertical="center" wrapText="1"/>
    </xf>
    <xf numFmtId="174" fontId="61" fillId="0" borderId="16" xfId="0" applyNumberFormat="1" applyFont="1" applyFill="1" applyBorder="1" applyAlignment="1">
      <alignment horizontal="right" vertical="center" wrapText="1"/>
    </xf>
    <xf numFmtId="174" fontId="3" fillId="0" borderId="16" xfId="0" applyNumberFormat="1" applyFont="1" applyFill="1" applyBorder="1" applyAlignment="1">
      <alignment horizontal="right" vertical="center" wrapText="1"/>
    </xf>
    <xf numFmtId="174" fontId="3" fillId="0" borderId="12" xfId="0" applyNumberFormat="1" applyFont="1" applyFill="1" applyBorder="1" applyAlignment="1">
      <alignment horizontal="right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 vertical="center" wrapText="1"/>
    </xf>
    <xf numFmtId="174" fontId="8" fillId="0" borderId="10" xfId="61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172" fontId="62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8" fillId="35" borderId="1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175" fontId="3" fillId="0" borderId="15" xfId="0" applyNumberFormat="1" applyFont="1" applyFill="1" applyBorder="1" applyAlignment="1">
      <alignment horizontal="right" vertical="center" wrapText="1"/>
    </xf>
    <xf numFmtId="175" fontId="3" fillId="0" borderId="17" xfId="0" applyNumberFormat="1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74" fontId="2" fillId="35" borderId="19" xfId="0" applyNumberFormat="1" applyFont="1" applyFill="1" applyBorder="1" applyAlignment="1">
      <alignment horizontal="right" vertical="center" wrapText="1"/>
    </xf>
    <xf numFmtId="174" fontId="2" fillId="35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66" fontId="58" fillId="0" borderId="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8" fillId="34" borderId="1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72" fontId="4" fillId="0" borderId="10" xfId="61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72" fontId="2" fillId="35" borderId="1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right" vertical="center" wrapText="1"/>
    </xf>
    <xf numFmtId="172" fontId="4" fillId="0" borderId="16" xfId="0" applyNumberFormat="1" applyFont="1" applyFill="1" applyBorder="1" applyAlignment="1">
      <alignment horizontal="right" vertical="center" wrapText="1"/>
    </xf>
    <xf numFmtId="172" fontId="62" fillId="0" borderId="22" xfId="0" applyNumberFormat="1" applyFont="1" applyFill="1" applyBorder="1" applyAlignment="1">
      <alignment horizontal="center" vertical="center" wrapText="1"/>
    </xf>
    <xf numFmtId="172" fontId="62" fillId="0" borderId="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3" fillId="34" borderId="14" xfId="0" applyNumberFormat="1" applyFont="1" applyFill="1" applyBorder="1" applyAlignment="1">
      <alignment horizontal="center" vertical="center" wrapText="1"/>
    </xf>
    <xf numFmtId="172" fontId="3" fillId="34" borderId="19" xfId="0" applyNumberFormat="1" applyFont="1" applyFill="1" applyBorder="1" applyAlignment="1">
      <alignment horizontal="center" vertical="center" wrapText="1"/>
    </xf>
    <xf numFmtId="172" fontId="3" fillId="34" borderId="16" xfId="0" applyNumberFormat="1" applyFont="1" applyFill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  <cellStyle name="Zarez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tabSelected="1" zoomScalePageLayoutView="0" workbookViewId="0" topLeftCell="A1">
      <selection activeCell="B5" sqref="B5:Q5"/>
    </sheetView>
  </sheetViews>
  <sheetFormatPr defaultColWidth="9.140625" defaultRowHeight="12.75"/>
  <cols>
    <col min="1" max="1" width="5.7109375" style="0" customWidth="1"/>
    <col min="5" max="5" width="9.140625" style="29" customWidth="1"/>
    <col min="6" max="6" width="13.57421875" style="29" customWidth="1"/>
    <col min="7" max="7" width="16.28125" style="29" customWidth="1"/>
    <col min="8" max="8" width="9.57421875" style="71" customWidth="1"/>
    <col min="9" max="9" width="13.57421875" style="77" customWidth="1"/>
    <col min="10" max="10" width="14.140625" style="77" customWidth="1"/>
    <col min="11" max="11" width="15.00390625" style="77" customWidth="1"/>
    <col min="12" max="12" width="11.8515625" style="77" customWidth="1"/>
    <col min="13" max="13" width="15.140625" style="77" customWidth="1"/>
    <col min="14" max="14" width="15.421875" style="76" customWidth="1"/>
    <col min="15" max="15" width="20.28125" style="76" hidden="1" customWidth="1"/>
    <col min="16" max="16" width="15.28125" style="76" hidden="1" customWidth="1"/>
    <col min="17" max="17" width="16.7109375" style="76" customWidth="1"/>
    <col min="18" max="18" width="3.421875" style="0" customWidth="1"/>
    <col min="19" max="19" width="17.140625" style="108" hidden="1" customWidth="1"/>
    <col min="20" max="20" width="17.57421875" style="108" customWidth="1"/>
  </cols>
  <sheetData>
    <row r="1" spans="2:20" s="29" customFormat="1" ht="12.75">
      <c r="B1" s="241" t="s">
        <v>175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46"/>
      <c r="S1" s="103"/>
      <c r="T1" s="103"/>
    </row>
    <row r="2" spans="2:20" s="29" customFormat="1" ht="12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46"/>
      <c r="S2" s="103"/>
      <c r="T2" s="103"/>
    </row>
    <row r="3" spans="2:20" s="29" customFormat="1" ht="12.75">
      <c r="B3" s="6"/>
      <c r="C3" s="6"/>
      <c r="D3" s="6"/>
      <c r="E3" s="6"/>
      <c r="F3" s="6"/>
      <c r="G3" s="6"/>
      <c r="H3" s="71"/>
      <c r="I3" s="77"/>
      <c r="J3" s="77"/>
      <c r="K3" s="77"/>
      <c r="L3" s="77"/>
      <c r="M3" s="77"/>
      <c r="N3" s="75"/>
      <c r="O3" s="75"/>
      <c r="P3" s="75"/>
      <c r="Q3" s="75"/>
      <c r="R3" s="46"/>
      <c r="S3" s="103"/>
      <c r="T3" s="103"/>
    </row>
    <row r="4" spans="2:20" s="29" customFormat="1" ht="28.5" customHeight="1">
      <c r="B4" s="223" t="s">
        <v>176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11"/>
      <c r="S4" s="103"/>
      <c r="T4" s="103"/>
    </row>
    <row r="5" spans="2:20" s="29" customFormat="1" ht="39.75" customHeight="1">
      <c r="B5" s="254" t="s">
        <v>91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15"/>
      <c r="S5" s="103"/>
      <c r="T5" s="103"/>
    </row>
    <row r="6" spans="2:20" s="29" customFormat="1" ht="20.25">
      <c r="B6" s="16"/>
      <c r="C6" s="16"/>
      <c r="D6" s="15"/>
      <c r="E6" s="15"/>
      <c r="F6" s="15"/>
      <c r="G6" s="15"/>
      <c r="H6" s="74"/>
      <c r="I6" s="78"/>
      <c r="J6" s="78"/>
      <c r="K6" s="78"/>
      <c r="L6" s="78"/>
      <c r="M6" s="78"/>
      <c r="N6" s="79"/>
      <c r="O6" s="79"/>
      <c r="P6" s="79"/>
      <c r="Q6" s="79"/>
      <c r="R6" s="15"/>
      <c r="S6" s="103"/>
      <c r="T6" s="103"/>
    </row>
    <row r="7" spans="2:20" s="29" customFormat="1" ht="20.25">
      <c r="B7" s="226" t="s">
        <v>25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15"/>
      <c r="S7" s="103"/>
      <c r="T7" s="103"/>
    </row>
    <row r="8" spans="2:20" s="29" customFormat="1" ht="13.5" customHeight="1">
      <c r="B8" s="255" t="s">
        <v>92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8"/>
      <c r="S8" s="103"/>
      <c r="T8" s="103"/>
    </row>
    <row r="9" spans="2:20" s="29" customFormat="1" ht="12.75">
      <c r="B9" s="47"/>
      <c r="C9" s="47"/>
      <c r="D9" s="48"/>
      <c r="E9" s="27"/>
      <c r="F9" s="27"/>
      <c r="H9" s="71"/>
      <c r="I9" s="77"/>
      <c r="J9" s="77"/>
      <c r="K9" s="77"/>
      <c r="L9" s="77"/>
      <c r="M9" s="77"/>
      <c r="N9" s="75"/>
      <c r="O9" s="75"/>
      <c r="P9" s="75"/>
      <c r="Q9" s="75"/>
      <c r="R9" s="46"/>
      <c r="S9" s="103"/>
      <c r="T9" s="103"/>
    </row>
    <row r="10" spans="2:20" s="29" customFormat="1" ht="15">
      <c r="B10" s="210" t="s">
        <v>142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46"/>
      <c r="S10" s="103"/>
      <c r="T10" s="103"/>
    </row>
    <row r="11" spans="2:20" s="29" customFormat="1" ht="9.75" customHeight="1"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46"/>
      <c r="S11" s="103"/>
      <c r="T11" s="103"/>
    </row>
    <row r="12" spans="2:20" s="29" customFormat="1" ht="15.75">
      <c r="B12" s="25"/>
      <c r="C12" s="25"/>
      <c r="D12" s="171" t="s">
        <v>52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46"/>
      <c r="S12" s="103"/>
      <c r="T12" s="103"/>
    </row>
    <row r="13" spans="2:20" s="29" customFormat="1" ht="24">
      <c r="B13" s="19" t="s">
        <v>49</v>
      </c>
      <c r="C13" s="19" t="s">
        <v>1</v>
      </c>
      <c r="D13" s="20" t="s">
        <v>2</v>
      </c>
      <c r="E13" s="220" t="s">
        <v>65</v>
      </c>
      <c r="F13" s="220"/>
      <c r="G13" s="220"/>
      <c r="H13" s="39"/>
      <c r="I13" s="256" t="s">
        <v>0</v>
      </c>
      <c r="J13" s="257"/>
      <c r="K13" s="257"/>
      <c r="L13" s="257"/>
      <c r="M13" s="258"/>
      <c r="N13" s="91" t="s">
        <v>4</v>
      </c>
      <c r="O13" s="91" t="s">
        <v>20</v>
      </c>
      <c r="P13" s="91" t="s">
        <v>21</v>
      </c>
      <c r="Q13" s="91" t="s">
        <v>93</v>
      </c>
      <c r="R13" s="2"/>
      <c r="S13" s="103"/>
      <c r="T13" s="103"/>
    </row>
    <row r="14" spans="2:20" s="29" customFormat="1" ht="6.75" customHeight="1">
      <c r="B14" s="12"/>
      <c r="C14" s="3"/>
      <c r="D14" s="3"/>
      <c r="E14" s="3"/>
      <c r="F14" s="3"/>
      <c r="G14" s="3"/>
      <c r="H14" s="3"/>
      <c r="I14" s="78"/>
      <c r="J14" s="78"/>
      <c r="K14" s="78"/>
      <c r="L14" s="78"/>
      <c r="M14" s="78"/>
      <c r="N14" s="80"/>
      <c r="O14" s="80"/>
      <c r="P14" s="80"/>
      <c r="Q14" s="80"/>
      <c r="R14" s="10"/>
      <c r="S14" s="103"/>
      <c r="T14" s="103"/>
    </row>
    <row r="15" spans="2:20" s="29" customFormat="1" ht="56.25">
      <c r="B15" s="249"/>
      <c r="C15" s="250"/>
      <c r="D15" s="251"/>
      <c r="E15" s="253"/>
      <c r="F15" s="253"/>
      <c r="G15" s="253"/>
      <c r="H15" s="49"/>
      <c r="I15" s="90" t="s">
        <v>95</v>
      </c>
      <c r="J15" s="90" t="s">
        <v>96</v>
      </c>
      <c r="K15" s="90" t="s">
        <v>97</v>
      </c>
      <c r="L15" s="90" t="s">
        <v>98</v>
      </c>
      <c r="M15" s="90" t="s">
        <v>99</v>
      </c>
      <c r="N15" s="259" t="s">
        <v>100</v>
      </c>
      <c r="O15" s="260"/>
      <c r="P15" s="260"/>
      <c r="Q15" s="261"/>
      <c r="R15" s="10"/>
      <c r="S15" s="103"/>
      <c r="T15" s="103"/>
    </row>
    <row r="16" spans="2:20" s="29" customFormat="1" ht="15.75" customHeight="1">
      <c r="B16" s="128" t="s">
        <v>26</v>
      </c>
      <c r="C16" s="155" t="s">
        <v>43</v>
      </c>
      <c r="D16" s="42" t="s">
        <v>13</v>
      </c>
      <c r="E16" s="242" t="s">
        <v>51</v>
      </c>
      <c r="F16" s="243"/>
      <c r="G16" s="244"/>
      <c r="H16" s="43" t="s">
        <v>27</v>
      </c>
      <c r="I16" s="98"/>
      <c r="J16" s="98"/>
      <c r="K16" s="98">
        <f>250002.24/7.5345</f>
        <v>33180.99940274736</v>
      </c>
      <c r="L16" s="98"/>
      <c r="M16" s="98"/>
      <c r="N16" s="97">
        <f>SUM(I16:M16)</f>
        <v>33180.99940274736</v>
      </c>
      <c r="O16" s="97">
        <v>0</v>
      </c>
      <c r="P16" s="97">
        <v>0</v>
      </c>
      <c r="Q16" s="97">
        <f>N16</f>
        <v>33180.99940274736</v>
      </c>
      <c r="R16" s="10"/>
      <c r="S16" s="111">
        <f>N16*7.5345</f>
        <v>250002.24</v>
      </c>
      <c r="T16" s="103"/>
    </row>
    <row r="17" spans="1:20" s="29" customFormat="1" ht="12.75">
      <c r="A17" s="61"/>
      <c r="B17" s="168"/>
      <c r="C17" s="36"/>
      <c r="D17" s="37"/>
      <c r="E17" s="180" t="s">
        <v>94</v>
      </c>
      <c r="F17" s="181"/>
      <c r="G17" s="182"/>
      <c r="H17" s="43"/>
      <c r="I17" s="98"/>
      <c r="J17" s="98"/>
      <c r="K17" s="99">
        <f>200000/7.5345</f>
        <v>26544.56168292521</v>
      </c>
      <c r="L17" s="98"/>
      <c r="M17" s="98"/>
      <c r="N17" s="109">
        <f>K17</f>
        <v>26544.56168292521</v>
      </c>
      <c r="O17" s="97"/>
      <c r="P17" s="97"/>
      <c r="Q17" s="109">
        <f>N17</f>
        <v>26544.56168292521</v>
      </c>
      <c r="R17" s="10"/>
      <c r="S17" s="103"/>
      <c r="T17" s="103"/>
    </row>
    <row r="18" spans="2:20" s="29" customFormat="1" ht="24.75" customHeight="1">
      <c r="B18" s="41"/>
      <c r="C18" s="30"/>
      <c r="D18" s="31"/>
      <c r="E18" s="180" t="s">
        <v>68</v>
      </c>
      <c r="F18" s="181"/>
      <c r="G18" s="182"/>
      <c r="H18" s="43"/>
      <c r="I18" s="98"/>
      <c r="J18" s="98"/>
      <c r="K18" s="99">
        <f>K16-K17</f>
        <v>6636.437719822148</v>
      </c>
      <c r="L18" s="98"/>
      <c r="M18" s="98"/>
      <c r="N18" s="109">
        <f>K18</f>
        <v>6636.437719822148</v>
      </c>
      <c r="O18" s="97"/>
      <c r="P18" s="97"/>
      <c r="Q18" s="109">
        <f>N18</f>
        <v>6636.437719822148</v>
      </c>
      <c r="R18" s="10"/>
      <c r="S18" s="103"/>
      <c r="T18" s="103"/>
    </row>
    <row r="19" spans="2:20" s="62" customFormat="1" ht="12.75" customHeight="1">
      <c r="B19" s="41"/>
      <c r="C19" s="30"/>
      <c r="D19" s="31"/>
      <c r="E19" s="92"/>
      <c r="F19" s="93"/>
      <c r="G19" s="94"/>
      <c r="H19" s="43"/>
      <c r="I19" s="98"/>
      <c r="J19" s="98"/>
      <c r="K19" s="99"/>
      <c r="L19" s="98"/>
      <c r="M19" s="98"/>
      <c r="N19" s="109"/>
      <c r="O19" s="97"/>
      <c r="P19" s="97"/>
      <c r="Q19" s="109"/>
      <c r="R19" s="35"/>
      <c r="S19" s="105"/>
      <c r="T19" s="105"/>
    </row>
    <row r="20" spans="2:20" s="61" customFormat="1" ht="39.75" customHeight="1">
      <c r="B20" s="128" t="s">
        <v>26</v>
      </c>
      <c r="C20" s="155" t="s">
        <v>110</v>
      </c>
      <c r="D20" s="42" t="s">
        <v>5</v>
      </c>
      <c r="E20" s="189" t="s">
        <v>115</v>
      </c>
      <c r="F20" s="190"/>
      <c r="G20" s="191"/>
      <c r="H20" s="43" t="s">
        <v>37</v>
      </c>
      <c r="I20" s="98"/>
      <c r="J20" s="98"/>
      <c r="K20" s="98">
        <v>19908</v>
      </c>
      <c r="L20" s="98"/>
      <c r="M20" s="98"/>
      <c r="N20" s="97">
        <f>K20</f>
        <v>19908</v>
      </c>
      <c r="O20" s="97"/>
      <c r="P20" s="97"/>
      <c r="Q20" s="97">
        <f>N20</f>
        <v>19908</v>
      </c>
      <c r="R20" s="10"/>
      <c r="S20" s="112">
        <f>K20*7.5345</f>
        <v>149996.826</v>
      </c>
      <c r="T20" s="104"/>
    </row>
    <row r="21" spans="2:20" s="61" customFormat="1" ht="27.75" customHeight="1">
      <c r="B21" s="168"/>
      <c r="C21" s="36"/>
      <c r="D21" s="37"/>
      <c r="E21" s="180" t="s">
        <v>118</v>
      </c>
      <c r="F21" s="181"/>
      <c r="G21" s="182"/>
      <c r="H21" s="43"/>
      <c r="I21" s="98"/>
      <c r="J21" s="98"/>
      <c r="K21" s="99">
        <v>19908</v>
      </c>
      <c r="L21" s="98"/>
      <c r="M21" s="98"/>
      <c r="N21" s="109"/>
      <c r="O21" s="97"/>
      <c r="P21" s="97"/>
      <c r="Q21" s="109"/>
      <c r="R21" s="10"/>
      <c r="S21" s="103"/>
      <c r="T21" s="104"/>
    </row>
    <row r="22" spans="2:20" s="61" customFormat="1" ht="12.75">
      <c r="B22" s="41"/>
      <c r="C22" s="30"/>
      <c r="D22" s="31"/>
      <c r="E22" s="40"/>
      <c r="F22" s="40"/>
      <c r="G22" s="40"/>
      <c r="H22" s="41"/>
      <c r="I22" s="73"/>
      <c r="J22" s="73"/>
      <c r="K22" s="73"/>
      <c r="L22" s="73"/>
      <c r="M22" s="73"/>
      <c r="N22" s="34"/>
      <c r="O22" s="34"/>
      <c r="P22" s="34"/>
      <c r="Q22" s="34"/>
      <c r="R22" s="65"/>
      <c r="S22" s="104"/>
      <c r="T22" s="104"/>
    </row>
    <row r="23" spans="2:20" s="61" customFormat="1" ht="27.75" customHeight="1">
      <c r="B23" s="128" t="s">
        <v>26</v>
      </c>
      <c r="C23" s="155" t="s">
        <v>111</v>
      </c>
      <c r="D23" s="42" t="s">
        <v>5</v>
      </c>
      <c r="E23" s="189" t="s">
        <v>112</v>
      </c>
      <c r="F23" s="190"/>
      <c r="G23" s="191"/>
      <c r="H23" s="43" t="s">
        <v>37</v>
      </c>
      <c r="I23" s="98"/>
      <c r="J23" s="98"/>
      <c r="K23" s="98">
        <v>24686</v>
      </c>
      <c r="L23" s="98"/>
      <c r="M23" s="98"/>
      <c r="N23" s="97">
        <f>K23</f>
        <v>24686</v>
      </c>
      <c r="O23" s="97"/>
      <c r="P23" s="97"/>
      <c r="Q23" s="97">
        <f>N23</f>
        <v>24686</v>
      </c>
      <c r="R23" s="10"/>
      <c r="S23" s="112">
        <f>K23*7.5345</f>
        <v>185996.66700000002</v>
      </c>
      <c r="T23" s="104"/>
    </row>
    <row r="24" spans="2:20" s="61" customFormat="1" ht="20.25" customHeight="1">
      <c r="B24" s="168"/>
      <c r="C24" s="36"/>
      <c r="D24" s="37"/>
      <c r="E24" s="180" t="s">
        <v>113</v>
      </c>
      <c r="F24" s="181"/>
      <c r="G24" s="182"/>
      <c r="H24" s="43"/>
      <c r="I24" s="98"/>
      <c r="J24" s="98"/>
      <c r="K24" s="99">
        <v>24686</v>
      </c>
      <c r="L24" s="98"/>
      <c r="M24" s="98"/>
      <c r="N24" s="109">
        <f>K24</f>
        <v>24686</v>
      </c>
      <c r="O24" s="97"/>
      <c r="P24" s="97"/>
      <c r="Q24" s="109">
        <f>N24</f>
        <v>24686</v>
      </c>
      <c r="R24" s="10"/>
      <c r="S24" s="103"/>
      <c r="T24" s="104"/>
    </row>
    <row r="25" spans="2:20" s="61" customFormat="1" ht="12.75">
      <c r="B25" s="41"/>
      <c r="C25" s="30"/>
      <c r="D25" s="31"/>
      <c r="E25" s="40"/>
      <c r="F25" s="40"/>
      <c r="G25" s="40"/>
      <c r="H25" s="41"/>
      <c r="I25" s="73"/>
      <c r="J25" s="73"/>
      <c r="K25" s="73"/>
      <c r="L25" s="73"/>
      <c r="M25" s="73"/>
      <c r="N25" s="34"/>
      <c r="O25" s="34"/>
      <c r="P25" s="34"/>
      <c r="Q25" s="34"/>
      <c r="R25" s="65"/>
      <c r="S25" s="104"/>
      <c r="T25" s="104"/>
    </row>
    <row r="26" spans="2:20" s="61" customFormat="1" ht="45" customHeight="1">
      <c r="B26" s="128" t="s">
        <v>26</v>
      </c>
      <c r="C26" s="155" t="s">
        <v>110</v>
      </c>
      <c r="D26" s="42" t="s">
        <v>19</v>
      </c>
      <c r="E26" s="189" t="s">
        <v>116</v>
      </c>
      <c r="F26" s="190"/>
      <c r="G26" s="191"/>
      <c r="H26" s="43" t="s">
        <v>37</v>
      </c>
      <c r="I26" s="98"/>
      <c r="J26" s="98"/>
      <c r="K26" s="98">
        <v>25085</v>
      </c>
      <c r="L26" s="98"/>
      <c r="M26" s="98"/>
      <c r="N26" s="97">
        <f>K26</f>
        <v>25085</v>
      </c>
      <c r="O26" s="97"/>
      <c r="P26" s="97"/>
      <c r="Q26" s="97">
        <f>K26</f>
        <v>25085</v>
      </c>
      <c r="R26" s="10"/>
      <c r="S26" s="112">
        <f>K26*7.5345</f>
        <v>189002.93250000002</v>
      </c>
      <c r="T26" s="104"/>
    </row>
    <row r="27" spans="2:20" s="61" customFormat="1" ht="27.75" customHeight="1">
      <c r="B27" s="168"/>
      <c r="C27" s="36"/>
      <c r="D27" s="37"/>
      <c r="E27" s="180" t="s">
        <v>117</v>
      </c>
      <c r="F27" s="181"/>
      <c r="G27" s="182"/>
      <c r="H27" s="43"/>
      <c r="I27" s="98"/>
      <c r="J27" s="98"/>
      <c r="K27" s="99">
        <v>25085</v>
      </c>
      <c r="L27" s="98"/>
      <c r="M27" s="98"/>
      <c r="N27" s="109">
        <f>K27</f>
        <v>25085</v>
      </c>
      <c r="O27" s="97"/>
      <c r="P27" s="97"/>
      <c r="Q27" s="109">
        <f>N27</f>
        <v>25085</v>
      </c>
      <c r="R27" s="10"/>
      <c r="S27" s="103"/>
      <c r="T27" s="104"/>
    </row>
    <row r="28" spans="2:20" s="61" customFormat="1" ht="12.75">
      <c r="B28" s="41"/>
      <c r="C28" s="30"/>
      <c r="D28" s="31"/>
      <c r="E28" s="125"/>
      <c r="F28" s="125"/>
      <c r="G28" s="125"/>
      <c r="H28" s="41"/>
      <c r="I28" s="114"/>
      <c r="J28" s="114"/>
      <c r="K28" s="113"/>
      <c r="L28" s="114"/>
      <c r="M28" s="114"/>
      <c r="N28" s="126"/>
      <c r="O28" s="115"/>
      <c r="P28" s="115"/>
      <c r="Q28" s="126"/>
      <c r="R28" s="35"/>
      <c r="S28" s="103"/>
      <c r="T28" s="104"/>
    </row>
    <row r="29" spans="2:20" s="61" customFormat="1" ht="45" customHeight="1">
      <c r="B29" s="128" t="s">
        <v>26</v>
      </c>
      <c r="C29" s="155" t="s">
        <v>110</v>
      </c>
      <c r="D29" s="42" t="s">
        <v>19</v>
      </c>
      <c r="E29" s="189" t="s">
        <v>114</v>
      </c>
      <c r="F29" s="190"/>
      <c r="G29" s="191"/>
      <c r="H29" s="43" t="s">
        <v>37</v>
      </c>
      <c r="I29" s="98"/>
      <c r="J29" s="98">
        <v>22032</v>
      </c>
      <c r="K29" s="98"/>
      <c r="L29" s="98"/>
      <c r="M29" s="98"/>
      <c r="N29" s="97">
        <f>J29</f>
        <v>22032</v>
      </c>
      <c r="O29" s="97"/>
      <c r="P29" s="97"/>
      <c r="Q29" s="97">
        <f>N29</f>
        <v>22032</v>
      </c>
      <c r="R29" s="10"/>
      <c r="S29" s="112">
        <f>N29*7.5345</f>
        <v>166000.10400000002</v>
      </c>
      <c r="T29" s="104"/>
    </row>
    <row r="30" spans="2:20" s="61" customFormat="1" ht="12.75">
      <c r="B30" s="168"/>
      <c r="C30" s="36"/>
      <c r="D30" s="37"/>
      <c r="E30" s="180" t="s">
        <v>119</v>
      </c>
      <c r="F30" s="181"/>
      <c r="G30" s="182"/>
      <c r="H30" s="43"/>
      <c r="I30" s="98"/>
      <c r="J30" s="99">
        <f>J29</f>
        <v>22032</v>
      </c>
      <c r="K30" s="99"/>
      <c r="L30" s="98"/>
      <c r="M30" s="98"/>
      <c r="N30" s="109">
        <f>J30</f>
        <v>22032</v>
      </c>
      <c r="O30" s="97"/>
      <c r="P30" s="97"/>
      <c r="Q30" s="109">
        <f>J30</f>
        <v>22032</v>
      </c>
      <c r="R30" s="10"/>
      <c r="S30" s="103"/>
      <c r="T30" s="104"/>
    </row>
    <row r="31" spans="2:20" s="61" customFormat="1" ht="12.75">
      <c r="B31" s="41"/>
      <c r="C31" s="30"/>
      <c r="D31" s="31"/>
      <c r="E31" s="40"/>
      <c r="F31" s="40"/>
      <c r="G31" s="40"/>
      <c r="H31" s="41"/>
      <c r="I31" s="73"/>
      <c r="J31" s="73"/>
      <c r="K31" s="73"/>
      <c r="L31" s="73"/>
      <c r="M31" s="73"/>
      <c r="N31" s="34"/>
      <c r="O31" s="34"/>
      <c r="P31" s="34"/>
      <c r="Q31" s="34"/>
      <c r="R31" s="65"/>
      <c r="S31" s="104"/>
      <c r="T31" s="104"/>
    </row>
    <row r="32" spans="2:20" s="29" customFormat="1" ht="30" customHeight="1">
      <c r="B32" s="21" t="s">
        <v>26</v>
      </c>
      <c r="C32" s="22" t="s">
        <v>28</v>
      </c>
      <c r="D32" s="23" t="s">
        <v>8</v>
      </c>
      <c r="E32" s="234" t="s">
        <v>69</v>
      </c>
      <c r="F32" s="235"/>
      <c r="G32" s="236"/>
      <c r="H32" s="155"/>
      <c r="I32" s="98">
        <v>79634</v>
      </c>
      <c r="J32" s="109"/>
      <c r="K32" s="109"/>
      <c r="L32" s="109"/>
      <c r="M32" s="109"/>
      <c r="N32" s="156">
        <f>I32</f>
        <v>79634</v>
      </c>
      <c r="O32" s="97"/>
      <c r="P32" s="97"/>
      <c r="Q32" s="110">
        <f>N32</f>
        <v>79634</v>
      </c>
      <c r="R32" s="72"/>
      <c r="S32" s="111">
        <f>N32*7.5345</f>
        <v>600002.373</v>
      </c>
      <c r="T32" s="103"/>
    </row>
    <row r="33" spans="1:20" s="29" customFormat="1" ht="12.75">
      <c r="A33" s="61"/>
      <c r="B33" s="41"/>
      <c r="C33" s="30"/>
      <c r="D33" s="38"/>
      <c r="E33" s="180" t="s">
        <v>70</v>
      </c>
      <c r="F33" s="181"/>
      <c r="G33" s="182"/>
      <c r="H33" s="21" t="s">
        <v>36</v>
      </c>
      <c r="I33" s="98"/>
      <c r="J33" s="98"/>
      <c r="K33" s="98"/>
      <c r="L33" s="98"/>
      <c r="M33" s="98"/>
      <c r="N33" s="97"/>
      <c r="O33" s="97"/>
      <c r="P33" s="97"/>
      <c r="Q33" s="97"/>
      <c r="R33" s="10"/>
      <c r="S33" s="103"/>
      <c r="T33" s="103"/>
    </row>
    <row r="34" spans="1:20" s="29" customFormat="1" ht="12.75">
      <c r="A34" s="61"/>
      <c r="B34" s="41"/>
      <c r="C34" s="30"/>
      <c r="D34" s="38"/>
      <c r="E34" s="180" t="s">
        <v>83</v>
      </c>
      <c r="F34" s="181"/>
      <c r="G34" s="182"/>
      <c r="H34" s="21" t="s">
        <v>36</v>
      </c>
      <c r="I34" s="98"/>
      <c r="J34" s="98"/>
      <c r="K34" s="98"/>
      <c r="L34" s="98"/>
      <c r="M34" s="98"/>
      <c r="N34" s="97"/>
      <c r="O34" s="97"/>
      <c r="P34" s="97"/>
      <c r="Q34" s="97"/>
      <c r="R34" s="10"/>
      <c r="S34" s="103"/>
      <c r="T34" s="103"/>
    </row>
    <row r="35" spans="1:20" s="29" customFormat="1" ht="12.75">
      <c r="A35" s="61"/>
      <c r="B35" s="41"/>
      <c r="C35" s="30"/>
      <c r="D35" s="38"/>
      <c r="E35" s="180" t="s">
        <v>84</v>
      </c>
      <c r="F35" s="181"/>
      <c r="G35" s="182"/>
      <c r="H35" s="21" t="s">
        <v>36</v>
      </c>
      <c r="I35" s="98"/>
      <c r="J35" s="98"/>
      <c r="K35" s="98"/>
      <c r="L35" s="98"/>
      <c r="M35" s="98"/>
      <c r="N35" s="97"/>
      <c r="O35" s="97"/>
      <c r="P35" s="97"/>
      <c r="Q35" s="97"/>
      <c r="R35" s="10"/>
      <c r="S35" s="103"/>
      <c r="T35" s="103"/>
    </row>
    <row r="36" spans="1:20" s="29" customFormat="1" ht="15.75" customHeight="1">
      <c r="A36" s="61"/>
      <c r="B36" s="41"/>
      <c r="C36" s="30"/>
      <c r="D36" s="38"/>
      <c r="E36" s="180" t="s">
        <v>85</v>
      </c>
      <c r="F36" s="181"/>
      <c r="G36" s="182"/>
      <c r="H36" s="21" t="s">
        <v>71</v>
      </c>
      <c r="I36" s="98"/>
      <c r="J36" s="98"/>
      <c r="K36" s="98"/>
      <c r="L36" s="98"/>
      <c r="M36" s="98"/>
      <c r="N36" s="97"/>
      <c r="O36" s="97"/>
      <c r="P36" s="97"/>
      <c r="Q36" s="97"/>
      <c r="R36" s="10"/>
      <c r="S36" s="103"/>
      <c r="T36" s="103"/>
    </row>
    <row r="37" spans="1:20" s="29" customFormat="1" ht="24.75" customHeight="1">
      <c r="A37" s="61"/>
      <c r="B37" s="41"/>
      <c r="C37" s="30"/>
      <c r="D37" s="38"/>
      <c r="E37" s="180" t="s">
        <v>86</v>
      </c>
      <c r="F37" s="181"/>
      <c r="G37" s="182"/>
      <c r="H37" s="21" t="s">
        <v>37</v>
      </c>
      <c r="I37" s="98"/>
      <c r="J37" s="98"/>
      <c r="K37" s="98"/>
      <c r="L37" s="98"/>
      <c r="M37" s="98"/>
      <c r="N37" s="97"/>
      <c r="O37" s="97"/>
      <c r="P37" s="97"/>
      <c r="Q37" s="97"/>
      <c r="R37" s="10"/>
      <c r="S37" s="103"/>
      <c r="T37" s="103"/>
    </row>
    <row r="38" spans="1:20" s="29" customFormat="1" ht="24.75" customHeight="1">
      <c r="A38" s="61"/>
      <c r="B38" s="41"/>
      <c r="C38" s="30"/>
      <c r="D38" s="38"/>
      <c r="E38" s="180" t="s">
        <v>87</v>
      </c>
      <c r="F38" s="181"/>
      <c r="G38" s="182"/>
      <c r="H38" s="21" t="s">
        <v>37</v>
      </c>
      <c r="I38" s="98"/>
      <c r="J38" s="98"/>
      <c r="K38" s="98"/>
      <c r="L38" s="98"/>
      <c r="M38" s="98"/>
      <c r="N38" s="97"/>
      <c r="O38" s="97"/>
      <c r="P38" s="97"/>
      <c r="Q38" s="97"/>
      <c r="R38" s="10"/>
      <c r="S38" s="103"/>
      <c r="T38" s="103"/>
    </row>
    <row r="39" spans="1:20" s="29" customFormat="1" ht="12.75">
      <c r="A39" s="61"/>
      <c r="B39" s="41"/>
      <c r="C39" s="30"/>
      <c r="D39" s="38"/>
      <c r="E39" s="180" t="s">
        <v>88</v>
      </c>
      <c r="F39" s="181"/>
      <c r="G39" s="182"/>
      <c r="H39" s="21" t="s">
        <v>36</v>
      </c>
      <c r="I39" s="98"/>
      <c r="J39" s="98"/>
      <c r="K39" s="98"/>
      <c r="L39" s="98"/>
      <c r="M39" s="98"/>
      <c r="N39" s="97"/>
      <c r="O39" s="97"/>
      <c r="P39" s="97"/>
      <c r="Q39" s="97"/>
      <c r="R39" s="10"/>
      <c r="S39" s="103"/>
      <c r="T39" s="103"/>
    </row>
    <row r="40" spans="2:20" s="29" customFormat="1" ht="12.75">
      <c r="B40" s="41"/>
      <c r="C40" s="30"/>
      <c r="D40" s="31"/>
      <c r="E40" s="213" t="s">
        <v>89</v>
      </c>
      <c r="F40" s="214"/>
      <c r="G40" s="215"/>
      <c r="H40" s="21" t="s">
        <v>36</v>
      </c>
      <c r="I40" s="98"/>
      <c r="J40" s="98"/>
      <c r="K40" s="98"/>
      <c r="L40" s="98"/>
      <c r="M40" s="98"/>
      <c r="N40" s="97"/>
      <c r="O40" s="97"/>
      <c r="P40" s="97"/>
      <c r="Q40" s="97"/>
      <c r="R40" s="10"/>
      <c r="S40" s="103"/>
      <c r="T40" s="103"/>
    </row>
    <row r="41" spans="2:20" s="29" customFormat="1" ht="12.75">
      <c r="B41" s="41"/>
      <c r="C41" s="30"/>
      <c r="D41" s="31"/>
      <c r="E41" s="213" t="s">
        <v>163</v>
      </c>
      <c r="F41" s="214"/>
      <c r="G41" s="215"/>
      <c r="H41" s="21" t="s">
        <v>36</v>
      </c>
      <c r="I41" s="98"/>
      <c r="J41" s="98"/>
      <c r="K41" s="98"/>
      <c r="L41" s="98"/>
      <c r="M41" s="98"/>
      <c r="N41" s="97"/>
      <c r="O41" s="97"/>
      <c r="P41" s="97"/>
      <c r="Q41" s="97"/>
      <c r="R41" s="10"/>
      <c r="S41" s="103"/>
      <c r="T41" s="103"/>
    </row>
    <row r="42" spans="2:20" s="61" customFormat="1" ht="12.75">
      <c r="B42" s="41"/>
      <c r="C42" s="30"/>
      <c r="D42" s="31"/>
      <c r="E42" s="32"/>
      <c r="F42" s="32"/>
      <c r="G42" s="32"/>
      <c r="H42" s="41"/>
      <c r="I42" s="73"/>
      <c r="J42" s="73"/>
      <c r="K42" s="73"/>
      <c r="L42" s="73"/>
      <c r="M42" s="73"/>
      <c r="N42" s="34"/>
      <c r="O42" s="34"/>
      <c r="P42" s="34"/>
      <c r="Q42" s="34"/>
      <c r="R42" s="65"/>
      <c r="S42" s="104"/>
      <c r="T42" s="104"/>
    </row>
    <row r="43" spans="2:20" s="29" customFormat="1" ht="15" customHeight="1">
      <c r="B43" s="21" t="s">
        <v>26</v>
      </c>
      <c r="C43" s="22" t="s">
        <v>34</v>
      </c>
      <c r="D43" s="23" t="s">
        <v>7</v>
      </c>
      <c r="E43" s="252" t="s">
        <v>53</v>
      </c>
      <c r="F43" s="252"/>
      <c r="G43" s="252"/>
      <c r="H43" s="21" t="s">
        <v>37</v>
      </c>
      <c r="I43" s="98"/>
      <c r="J43" s="98"/>
      <c r="K43" s="98">
        <v>14799</v>
      </c>
      <c r="L43" s="98"/>
      <c r="M43" s="98"/>
      <c r="N43" s="97">
        <f>K43</f>
        <v>14799</v>
      </c>
      <c r="O43" s="97">
        <v>0</v>
      </c>
      <c r="P43" s="97">
        <v>0</v>
      </c>
      <c r="Q43" s="97">
        <f>N43+O43+P43</f>
        <v>14799</v>
      </c>
      <c r="R43" s="10"/>
      <c r="S43" s="111">
        <f>K43*7.5345</f>
        <v>111503.06550000001</v>
      </c>
      <c r="T43" s="103"/>
    </row>
    <row r="44" spans="2:20" s="61" customFormat="1" ht="12.75">
      <c r="B44" s="41"/>
      <c r="C44" s="30"/>
      <c r="D44" s="31"/>
      <c r="E44" s="216"/>
      <c r="F44" s="216"/>
      <c r="G44" s="216"/>
      <c r="H44" s="40"/>
      <c r="I44" s="73"/>
      <c r="J44" s="73"/>
      <c r="K44" s="73"/>
      <c r="L44" s="73"/>
      <c r="M44" s="73"/>
      <c r="N44" s="34"/>
      <c r="O44" s="34"/>
      <c r="P44" s="34"/>
      <c r="Q44" s="34"/>
      <c r="R44" s="65"/>
      <c r="S44" s="104"/>
      <c r="T44" s="104"/>
    </row>
    <row r="45" spans="2:20" s="29" customFormat="1" ht="12.75" customHeight="1">
      <c r="B45" s="21" t="s">
        <v>26</v>
      </c>
      <c r="C45" s="22" t="s">
        <v>105</v>
      </c>
      <c r="D45" s="23" t="s">
        <v>5</v>
      </c>
      <c r="E45" s="234" t="s">
        <v>54</v>
      </c>
      <c r="F45" s="235"/>
      <c r="G45" s="236"/>
      <c r="H45" s="157"/>
      <c r="I45" s="158"/>
      <c r="J45" s="118">
        <f>250002.24/7.5345</f>
        <v>33180.99940274736</v>
      </c>
      <c r="K45" s="158"/>
      <c r="L45" s="158"/>
      <c r="M45" s="158"/>
      <c r="N45" s="110">
        <f>J45</f>
        <v>33180.99940274736</v>
      </c>
      <c r="O45" s="153"/>
      <c r="P45" s="153"/>
      <c r="Q45" s="110">
        <f>N45</f>
        <v>33180.99940274736</v>
      </c>
      <c r="R45" s="10"/>
      <c r="S45" s="120">
        <f>J45*7.5345</f>
        <v>250002.24</v>
      </c>
      <c r="T45" s="103"/>
    </row>
    <row r="46" spans="2:20" s="29" customFormat="1" ht="27.75" customHeight="1">
      <c r="B46" s="41"/>
      <c r="C46" s="30"/>
      <c r="D46" s="30"/>
      <c r="E46" s="180" t="s">
        <v>168</v>
      </c>
      <c r="F46" s="181"/>
      <c r="G46" s="182"/>
      <c r="H46" s="43" t="s">
        <v>37</v>
      </c>
      <c r="I46" s="152"/>
      <c r="J46" s="118"/>
      <c r="K46" s="152"/>
      <c r="L46" s="152"/>
      <c r="M46" s="152"/>
      <c r="N46" s="110"/>
      <c r="O46" s="153"/>
      <c r="P46" s="153"/>
      <c r="Q46" s="110"/>
      <c r="R46" s="10"/>
      <c r="S46" s="120"/>
      <c r="T46" s="103"/>
    </row>
    <row r="47" spans="2:20" s="29" customFormat="1" ht="24.75" customHeight="1">
      <c r="B47" s="41"/>
      <c r="C47" s="30"/>
      <c r="D47" s="31"/>
      <c r="E47" s="218" t="s">
        <v>164</v>
      </c>
      <c r="F47" s="218"/>
      <c r="G47" s="218"/>
      <c r="H47" s="43" t="s">
        <v>36</v>
      </c>
      <c r="I47" s="159"/>
      <c r="J47" s="100"/>
      <c r="K47" s="159"/>
      <c r="L47" s="159"/>
      <c r="M47" s="159"/>
      <c r="N47" s="97"/>
      <c r="O47" s="97"/>
      <c r="P47" s="97"/>
      <c r="Q47" s="97"/>
      <c r="R47" s="10"/>
      <c r="S47" s="103"/>
      <c r="T47" s="103"/>
    </row>
    <row r="48" spans="2:20" s="29" customFormat="1" ht="24.75" customHeight="1">
      <c r="B48" s="41"/>
      <c r="C48" s="30"/>
      <c r="D48" s="31"/>
      <c r="E48" s="218" t="s">
        <v>165</v>
      </c>
      <c r="F48" s="218"/>
      <c r="G48" s="218"/>
      <c r="H48" s="43" t="s">
        <v>36</v>
      </c>
      <c r="I48" s="101"/>
      <c r="J48" s="100"/>
      <c r="K48" s="101"/>
      <c r="L48" s="101"/>
      <c r="M48" s="101"/>
      <c r="N48" s="97"/>
      <c r="O48" s="97"/>
      <c r="P48" s="97"/>
      <c r="Q48" s="97"/>
      <c r="R48" s="10"/>
      <c r="S48" s="103"/>
      <c r="T48" s="103"/>
    </row>
    <row r="49" spans="2:20" s="29" customFormat="1" ht="24.75" customHeight="1">
      <c r="B49" s="41"/>
      <c r="C49" s="30"/>
      <c r="D49" s="31"/>
      <c r="E49" s="218" t="s">
        <v>82</v>
      </c>
      <c r="F49" s="218"/>
      <c r="G49" s="218"/>
      <c r="H49" s="43" t="s">
        <v>37</v>
      </c>
      <c r="I49" s="101"/>
      <c r="J49" s="100"/>
      <c r="K49" s="101"/>
      <c r="L49" s="101"/>
      <c r="M49" s="101"/>
      <c r="N49" s="97"/>
      <c r="O49" s="97"/>
      <c r="P49" s="97"/>
      <c r="Q49" s="97"/>
      <c r="R49" s="10"/>
      <c r="S49" s="103"/>
      <c r="T49" s="103"/>
    </row>
    <row r="50" spans="2:20" s="29" customFormat="1" ht="24.75" customHeight="1">
      <c r="B50" s="41"/>
      <c r="C50" s="30"/>
      <c r="D50" s="31"/>
      <c r="E50" s="218" t="s">
        <v>166</v>
      </c>
      <c r="F50" s="218"/>
      <c r="G50" s="218"/>
      <c r="H50" s="43" t="s">
        <v>37</v>
      </c>
      <c r="I50" s="101"/>
      <c r="J50" s="100"/>
      <c r="K50" s="101"/>
      <c r="L50" s="101"/>
      <c r="M50" s="101"/>
      <c r="N50" s="97"/>
      <c r="O50" s="97"/>
      <c r="P50" s="97"/>
      <c r="Q50" s="97"/>
      <c r="R50" s="10"/>
      <c r="S50" s="103"/>
      <c r="T50" s="103"/>
    </row>
    <row r="51" spans="2:20" s="29" customFormat="1" ht="37.5" customHeight="1">
      <c r="B51" s="41"/>
      <c r="C51" s="30"/>
      <c r="D51" s="31"/>
      <c r="E51" s="262" t="s">
        <v>72</v>
      </c>
      <c r="F51" s="262"/>
      <c r="G51" s="262"/>
      <c r="H51" s="43" t="s">
        <v>37</v>
      </c>
      <c r="I51" s="101"/>
      <c r="J51" s="100"/>
      <c r="K51" s="101"/>
      <c r="L51" s="101"/>
      <c r="M51" s="101"/>
      <c r="N51" s="97"/>
      <c r="O51" s="97"/>
      <c r="P51" s="97"/>
      <c r="Q51" s="97"/>
      <c r="R51" s="10"/>
      <c r="S51" s="103"/>
      <c r="T51" s="103"/>
    </row>
    <row r="52" spans="2:20" s="29" customFormat="1" ht="12.75" customHeight="1">
      <c r="B52" s="41"/>
      <c r="C52" s="30"/>
      <c r="D52" s="31"/>
      <c r="E52" s="204" t="s">
        <v>73</v>
      </c>
      <c r="F52" s="205"/>
      <c r="G52" s="206"/>
      <c r="H52" s="43" t="s">
        <v>36</v>
      </c>
      <c r="I52" s="101"/>
      <c r="J52" s="102"/>
      <c r="K52" s="101"/>
      <c r="L52" s="101"/>
      <c r="M52" s="101"/>
      <c r="N52" s="97"/>
      <c r="O52" s="97"/>
      <c r="P52" s="97"/>
      <c r="Q52" s="97"/>
      <c r="R52" s="10"/>
      <c r="S52" s="103"/>
      <c r="T52" s="103"/>
    </row>
    <row r="53" spans="2:20" s="29" customFormat="1" ht="24.75" customHeight="1">
      <c r="B53" s="41"/>
      <c r="C53" s="30"/>
      <c r="D53" s="31"/>
      <c r="E53" s="204" t="s">
        <v>167</v>
      </c>
      <c r="F53" s="205"/>
      <c r="G53" s="206"/>
      <c r="H53" s="43" t="s">
        <v>36</v>
      </c>
      <c r="I53" s="101"/>
      <c r="J53" s="102"/>
      <c r="K53" s="101"/>
      <c r="L53" s="101"/>
      <c r="M53" s="101"/>
      <c r="N53" s="97"/>
      <c r="O53" s="97"/>
      <c r="P53" s="97"/>
      <c r="Q53" s="97"/>
      <c r="R53" s="10"/>
      <c r="S53" s="103"/>
      <c r="T53" s="103"/>
    </row>
    <row r="54" spans="2:20" s="29" customFormat="1" ht="12.75" customHeight="1">
      <c r="B54" s="41"/>
      <c r="C54" s="30"/>
      <c r="D54" s="31"/>
      <c r="E54" s="204" t="s">
        <v>169</v>
      </c>
      <c r="F54" s="205"/>
      <c r="G54" s="206"/>
      <c r="H54" s="43" t="s">
        <v>36</v>
      </c>
      <c r="I54" s="101"/>
      <c r="J54" s="102"/>
      <c r="K54" s="101"/>
      <c r="L54" s="101"/>
      <c r="M54" s="101"/>
      <c r="N54" s="97"/>
      <c r="O54" s="97"/>
      <c r="P54" s="97"/>
      <c r="Q54" s="97"/>
      <c r="R54" s="10"/>
      <c r="S54" s="103"/>
      <c r="T54" s="103"/>
    </row>
    <row r="55" spans="2:20" s="29" customFormat="1" ht="24.75" customHeight="1">
      <c r="B55" s="41"/>
      <c r="C55" s="30"/>
      <c r="D55" s="31"/>
      <c r="E55" s="208" t="s">
        <v>64</v>
      </c>
      <c r="F55" s="208"/>
      <c r="G55" s="208"/>
      <c r="H55" s="43" t="s">
        <v>40</v>
      </c>
      <c r="I55" s="101"/>
      <c r="J55" s="101"/>
      <c r="K55" s="101"/>
      <c r="L55" s="101"/>
      <c r="M55" s="101"/>
      <c r="N55" s="97"/>
      <c r="O55" s="97"/>
      <c r="P55" s="97"/>
      <c r="Q55" s="97"/>
      <c r="R55" s="10"/>
      <c r="S55" s="103"/>
      <c r="T55" s="103"/>
    </row>
    <row r="56" spans="2:20" s="61" customFormat="1" ht="12.75">
      <c r="B56" s="41"/>
      <c r="C56" s="30"/>
      <c r="D56" s="31"/>
      <c r="E56" s="127"/>
      <c r="F56" s="127"/>
      <c r="G56" s="127"/>
      <c r="H56" s="41"/>
      <c r="I56" s="113"/>
      <c r="J56" s="114"/>
      <c r="K56" s="113"/>
      <c r="L56" s="113"/>
      <c r="M56" s="113"/>
      <c r="N56" s="115"/>
      <c r="O56" s="115"/>
      <c r="P56" s="115"/>
      <c r="Q56" s="115"/>
      <c r="R56" s="65"/>
      <c r="S56" s="104"/>
      <c r="T56" s="104"/>
    </row>
    <row r="57" spans="2:20" s="29" customFormat="1" ht="12.75">
      <c r="B57" s="21" t="s">
        <v>26</v>
      </c>
      <c r="C57" s="22" t="s">
        <v>29</v>
      </c>
      <c r="D57" s="23" t="s">
        <v>5</v>
      </c>
      <c r="E57" s="174" t="s">
        <v>55</v>
      </c>
      <c r="F57" s="175"/>
      <c r="G57" s="176"/>
      <c r="H57" s="43" t="s">
        <v>67</v>
      </c>
      <c r="I57" s="160"/>
      <c r="J57" s="160"/>
      <c r="K57" s="160">
        <f>250002/7.5345</f>
        <v>33180.967549273344</v>
      </c>
      <c r="L57" s="160"/>
      <c r="M57" s="160"/>
      <c r="N57" s="97">
        <f>K57</f>
        <v>33180.967549273344</v>
      </c>
      <c r="O57" s="97">
        <v>0</v>
      </c>
      <c r="P57" s="97">
        <v>0</v>
      </c>
      <c r="Q57" s="97">
        <f>N57+O57+P57</f>
        <v>33180.967549273344</v>
      </c>
      <c r="R57" s="10"/>
      <c r="S57" s="111">
        <f>N57*7.5345</f>
        <v>250002.00000000003</v>
      </c>
      <c r="T57" s="103"/>
    </row>
    <row r="58" spans="2:20" s="29" customFormat="1" ht="12.75">
      <c r="B58" s="41"/>
      <c r="C58" s="30"/>
      <c r="D58" s="31"/>
      <c r="E58" s="127"/>
      <c r="F58" s="127"/>
      <c r="G58" s="127"/>
      <c r="H58" s="41"/>
      <c r="I58" s="114"/>
      <c r="J58" s="114"/>
      <c r="K58" s="114"/>
      <c r="L58" s="114"/>
      <c r="M58" s="114"/>
      <c r="N58" s="115"/>
      <c r="O58" s="115"/>
      <c r="P58" s="115"/>
      <c r="Q58" s="115"/>
      <c r="R58" s="10"/>
      <c r="S58" s="111"/>
      <c r="T58" s="103"/>
    </row>
    <row r="59" spans="2:20" s="63" customFormat="1" ht="39.75" customHeight="1">
      <c r="B59" s="21" t="s">
        <v>26</v>
      </c>
      <c r="C59" s="22" t="s">
        <v>106</v>
      </c>
      <c r="D59" s="23" t="s">
        <v>5</v>
      </c>
      <c r="E59" s="183" t="s">
        <v>107</v>
      </c>
      <c r="F59" s="184"/>
      <c r="G59" s="185"/>
      <c r="H59" s="21" t="s">
        <v>37</v>
      </c>
      <c r="I59" s="98"/>
      <c r="J59" s="98"/>
      <c r="K59" s="98">
        <v>33840</v>
      </c>
      <c r="L59" s="99"/>
      <c r="M59" s="98"/>
      <c r="N59" s="97">
        <f>K59</f>
        <v>33840</v>
      </c>
      <c r="O59" s="97"/>
      <c r="P59" s="97"/>
      <c r="Q59" s="97">
        <f>N59</f>
        <v>33840</v>
      </c>
      <c r="R59" s="35"/>
      <c r="S59" s="112">
        <f>K59*7.5345</f>
        <v>254967.48</v>
      </c>
      <c r="T59" s="106"/>
    </row>
    <row r="60" spans="2:20" s="63" customFormat="1" ht="39.75" customHeight="1">
      <c r="B60" s="21" t="s">
        <v>50</v>
      </c>
      <c r="C60" s="22" t="s">
        <v>159</v>
      </c>
      <c r="D60" s="23" t="s">
        <v>7</v>
      </c>
      <c r="E60" s="183" t="s">
        <v>107</v>
      </c>
      <c r="F60" s="184"/>
      <c r="G60" s="185"/>
      <c r="H60" s="21" t="s">
        <v>37</v>
      </c>
      <c r="I60" s="98"/>
      <c r="J60" s="98"/>
      <c r="K60" s="98">
        <v>51557</v>
      </c>
      <c r="L60" s="99"/>
      <c r="M60" s="98"/>
      <c r="N60" s="97">
        <f>K60</f>
        <v>51557</v>
      </c>
      <c r="O60" s="97"/>
      <c r="P60" s="97"/>
      <c r="Q60" s="97">
        <f>N60</f>
        <v>51557</v>
      </c>
      <c r="R60" s="35"/>
      <c r="S60" s="112">
        <f>N60*7.5345</f>
        <v>388456.21650000004</v>
      </c>
      <c r="T60" s="106"/>
    </row>
    <row r="61" spans="2:20" s="63" customFormat="1" ht="39.75" customHeight="1">
      <c r="B61" s="21" t="s">
        <v>161</v>
      </c>
      <c r="C61" s="22" t="s">
        <v>160</v>
      </c>
      <c r="D61" s="23" t="s">
        <v>19</v>
      </c>
      <c r="E61" s="183" t="s">
        <v>107</v>
      </c>
      <c r="F61" s="184"/>
      <c r="G61" s="185"/>
      <c r="H61" s="21" t="s">
        <v>37</v>
      </c>
      <c r="I61" s="98"/>
      <c r="J61" s="98"/>
      <c r="K61" s="98">
        <v>87143</v>
      </c>
      <c r="L61" s="99"/>
      <c r="M61" s="98"/>
      <c r="N61" s="97">
        <f>K61</f>
        <v>87143</v>
      </c>
      <c r="O61" s="97"/>
      <c r="P61" s="97"/>
      <c r="Q61" s="97">
        <f>N61</f>
        <v>87143</v>
      </c>
      <c r="R61" s="35"/>
      <c r="S61" s="112">
        <f>N61*7.5345</f>
        <v>656578.9335</v>
      </c>
      <c r="T61" s="106"/>
    </row>
    <row r="62" spans="2:20" s="29" customFormat="1" ht="12.75">
      <c r="B62" s="41"/>
      <c r="C62" s="30"/>
      <c r="D62" s="31"/>
      <c r="E62" s="127"/>
      <c r="F62" s="127"/>
      <c r="G62" s="127"/>
      <c r="H62" s="41"/>
      <c r="I62" s="114"/>
      <c r="J62" s="114"/>
      <c r="K62" s="114"/>
      <c r="L62" s="114"/>
      <c r="M62" s="114"/>
      <c r="N62" s="115"/>
      <c r="O62" s="115"/>
      <c r="P62" s="115"/>
      <c r="Q62" s="115"/>
      <c r="R62" s="10"/>
      <c r="S62" s="111"/>
      <c r="T62" s="103"/>
    </row>
    <row r="63" spans="2:20" s="29" customFormat="1" ht="13.5" customHeight="1">
      <c r="B63" s="21" t="s">
        <v>26</v>
      </c>
      <c r="C63" s="22" t="s">
        <v>33</v>
      </c>
      <c r="D63" s="23" t="s">
        <v>8</v>
      </c>
      <c r="E63" s="174" t="s">
        <v>44</v>
      </c>
      <c r="F63" s="175"/>
      <c r="G63" s="176"/>
      <c r="H63" s="43" t="s">
        <v>37</v>
      </c>
      <c r="I63" s="160"/>
      <c r="J63" s="160"/>
      <c r="K63" s="160">
        <v>13803</v>
      </c>
      <c r="L63" s="160"/>
      <c r="M63" s="160"/>
      <c r="N63" s="97">
        <f>SUM(I63:M63)</f>
        <v>13803</v>
      </c>
      <c r="O63" s="97">
        <v>0</v>
      </c>
      <c r="P63" s="97">
        <v>0</v>
      </c>
      <c r="Q63" s="97">
        <f>N63+O63+P63</f>
        <v>13803</v>
      </c>
      <c r="R63" s="10"/>
      <c r="S63" s="111">
        <f>K63*7.5345</f>
        <v>103998.7035</v>
      </c>
      <c r="T63" s="103"/>
    </row>
    <row r="64" spans="2:20" s="29" customFormat="1" ht="106.5" customHeight="1">
      <c r="B64" s="41"/>
      <c r="C64" s="30"/>
      <c r="D64" s="31"/>
      <c r="E64" s="207" t="s">
        <v>171</v>
      </c>
      <c r="F64" s="207"/>
      <c r="G64" s="207"/>
      <c r="H64" s="21"/>
      <c r="I64" s="98"/>
      <c r="J64" s="98"/>
      <c r="K64" s="99">
        <f>K63-K65</f>
        <v>7830</v>
      </c>
      <c r="L64" s="98"/>
      <c r="M64" s="98"/>
      <c r="N64" s="97"/>
      <c r="O64" s="97"/>
      <c r="P64" s="97"/>
      <c r="Q64" s="97"/>
      <c r="R64" s="10"/>
      <c r="S64" s="167">
        <f>K64*7.5345</f>
        <v>58995.135</v>
      </c>
      <c r="T64" s="103"/>
    </row>
    <row r="65" spans="2:20" s="29" customFormat="1" ht="54.75" customHeight="1">
      <c r="B65" s="41"/>
      <c r="C65" s="30"/>
      <c r="D65" s="31"/>
      <c r="E65" s="208" t="s">
        <v>151</v>
      </c>
      <c r="F65" s="208"/>
      <c r="G65" s="208"/>
      <c r="H65" s="21"/>
      <c r="I65" s="98"/>
      <c r="J65" s="98"/>
      <c r="K65" s="99">
        <v>5973</v>
      </c>
      <c r="L65" s="98"/>
      <c r="M65" s="98"/>
      <c r="N65" s="97"/>
      <c r="O65" s="97"/>
      <c r="P65" s="97"/>
      <c r="Q65" s="97"/>
      <c r="R65" s="10"/>
      <c r="S65" s="167">
        <f>K65*7.5345</f>
        <v>45003.5685</v>
      </c>
      <c r="T65" s="103"/>
    </row>
    <row r="66" spans="2:20" s="62" customFormat="1" ht="15.75" customHeight="1">
      <c r="B66" s="41"/>
      <c r="C66" s="30"/>
      <c r="D66" s="31"/>
      <c r="E66" s="125"/>
      <c r="F66" s="125"/>
      <c r="G66" s="125"/>
      <c r="H66" s="41"/>
      <c r="I66" s="114"/>
      <c r="J66" s="114"/>
      <c r="K66" s="113"/>
      <c r="L66" s="114"/>
      <c r="M66" s="114"/>
      <c r="N66" s="115"/>
      <c r="O66" s="115"/>
      <c r="P66" s="115"/>
      <c r="Q66" s="115"/>
      <c r="R66" s="35"/>
      <c r="S66" s="123"/>
      <c r="T66" s="105"/>
    </row>
    <row r="67" spans="2:20" s="29" customFormat="1" ht="45" customHeight="1">
      <c r="B67" s="21" t="s">
        <v>26</v>
      </c>
      <c r="C67" s="22" t="s">
        <v>104</v>
      </c>
      <c r="D67" s="23" t="s">
        <v>8</v>
      </c>
      <c r="E67" s="189" t="s">
        <v>120</v>
      </c>
      <c r="F67" s="190"/>
      <c r="G67" s="191"/>
      <c r="H67" s="21" t="s">
        <v>37</v>
      </c>
      <c r="I67" s="98"/>
      <c r="J67" s="98"/>
      <c r="K67" s="98">
        <v>10618</v>
      </c>
      <c r="L67" s="98"/>
      <c r="M67" s="98"/>
      <c r="N67" s="97">
        <f>K67</f>
        <v>10618</v>
      </c>
      <c r="O67" s="97"/>
      <c r="P67" s="97"/>
      <c r="Q67" s="97">
        <f>N67</f>
        <v>10618</v>
      </c>
      <c r="R67" s="10"/>
      <c r="S67" s="112">
        <f>K67*7.5345</f>
        <v>80001.32100000001</v>
      </c>
      <c r="T67" s="103"/>
    </row>
    <row r="68" spans="2:20" s="62" customFormat="1" ht="15.75" customHeight="1">
      <c r="B68" s="21"/>
      <c r="C68" s="22"/>
      <c r="D68" s="23"/>
      <c r="E68" s="129"/>
      <c r="F68" s="130"/>
      <c r="G68" s="131"/>
      <c r="H68" s="128"/>
      <c r="I68" s="118"/>
      <c r="J68" s="118"/>
      <c r="K68" s="118"/>
      <c r="L68" s="118"/>
      <c r="M68" s="118"/>
      <c r="N68" s="110"/>
      <c r="O68" s="110"/>
      <c r="P68" s="110"/>
      <c r="Q68" s="110"/>
      <c r="R68" s="35"/>
      <c r="S68" s="124"/>
      <c r="T68" s="105"/>
    </row>
    <row r="69" spans="2:20" s="29" customFormat="1" ht="27" customHeight="1">
      <c r="B69" s="21" t="s">
        <v>26</v>
      </c>
      <c r="C69" s="22" t="s">
        <v>33</v>
      </c>
      <c r="D69" s="23" t="s">
        <v>8</v>
      </c>
      <c r="E69" s="203" t="s">
        <v>121</v>
      </c>
      <c r="F69" s="203"/>
      <c r="G69" s="203"/>
      <c r="H69" s="21" t="s">
        <v>37</v>
      </c>
      <c r="I69" s="98"/>
      <c r="J69" s="98"/>
      <c r="K69" s="98">
        <v>4976</v>
      </c>
      <c r="L69" s="98"/>
      <c r="M69" s="98"/>
      <c r="N69" s="97">
        <f>K69</f>
        <v>4976</v>
      </c>
      <c r="O69" s="97"/>
      <c r="P69" s="97"/>
      <c r="Q69" s="97">
        <f>N69</f>
        <v>4976</v>
      </c>
      <c r="R69" s="10"/>
      <c r="S69" s="112">
        <f>K69*7.5345</f>
        <v>37491.672</v>
      </c>
      <c r="T69" s="103"/>
    </row>
    <row r="70" spans="2:20" s="29" customFormat="1" ht="27" customHeight="1">
      <c r="B70" s="21" t="s">
        <v>50</v>
      </c>
      <c r="C70" s="22" t="s">
        <v>101</v>
      </c>
      <c r="D70" s="23" t="s">
        <v>5</v>
      </c>
      <c r="E70" s="203" t="s">
        <v>121</v>
      </c>
      <c r="F70" s="203"/>
      <c r="G70" s="203"/>
      <c r="H70" s="21" t="s">
        <v>37</v>
      </c>
      <c r="I70" s="98"/>
      <c r="J70" s="98"/>
      <c r="K70" s="98">
        <v>11482</v>
      </c>
      <c r="L70" s="98"/>
      <c r="M70" s="98"/>
      <c r="N70" s="97">
        <f>K70</f>
        <v>11482</v>
      </c>
      <c r="O70" s="97"/>
      <c r="P70" s="97"/>
      <c r="Q70" s="97">
        <f>N70</f>
        <v>11482</v>
      </c>
      <c r="R70" s="10"/>
      <c r="S70" s="112">
        <f>Q70*7.5345</f>
        <v>86511.129</v>
      </c>
      <c r="T70" s="103"/>
    </row>
    <row r="71" spans="2:20" s="61" customFormat="1" ht="12.75">
      <c r="B71" s="41"/>
      <c r="C71" s="30"/>
      <c r="D71" s="31"/>
      <c r="E71" s="127"/>
      <c r="F71" s="127"/>
      <c r="G71" s="127"/>
      <c r="H71" s="40"/>
      <c r="I71" s="114"/>
      <c r="J71" s="114"/>
      <c r="K71" s="114"/>
      <c r="L71" s="114"/>
      <c r="M71" s="114"/>
      <c r="N71" s="115"/>
      <c r="O71" s="115"/>
      <c r="P71" s="115"/>
      <c r="Q71" s="115"/>
      <c r="R71" s="65"/>
      <c r="S71" s="140"/>
      <c r="T71" s="104"/>
    </row>
    <row r="72" spans="2:20" s="62" customFormat="1" ht="12.75">
      <c r="B72" s="21" t="s">
        <v>26</v>
      </c>
      <c r="C72" s="22" t="s">
        <v>30</v>
      </c>
      <c r="D72" s="23" t="s">
        <v>8</v>
      </c>
      <c r="E72" s="174" t="s">
        <v>56</v>
      </c>
      <c r="F72" s="175"/>
      <c r="G72" s="176"/>
      <c r="H72" s="43" t="s">
        <v>37</v>
      </c>
      <c r="I72" s="160"/>
      <c r="J72" s="160"/>
      <c r="K72" s="160"/>
      <c r="L72" s="98">
        <v>3318</v>
      </c>
      <c r="M72" s="160"/>
      <c r="N72" s="97">
        <f>SUM(I72:M72)</f>
        <v>3318</v>
      </c>
      <c r="O72" s="97">
        <v>0</v>
      </c>
      <c r="P72" s="97">
        <v>0</v>
      </c>
      <c r="Q72" s="97">
        <f>N72+O72+P72</f>
        <v>3318</v>
      </c>
      <c r="R72" s="35"/>
      <c r="S72" s="124">
        <f>L72*7.5345</f>
        <v>24999.471</v>
      </c>
      <c r="T72" s="105"/>
    </row>
    <row r="73" spans="2:20" s="61" customFormat="1" ht="12.75">
      <c r="B73" s="41"/>
      <c r="C73" s="30"/>
      <c r="D73" s="31"/>
      <c r="E73" s="127"/>
      <c r="F73" s="127"/>
      <c r="G73" s="127"/>
      <c r="H73" s="40"/>
      <c r="I73" s="114"/>
      <c r="J73" s="114"/>
      <c r="K73" s="114"/>
      <c r="L73" s="114"/>
      <c r="M73" s="114"/>
      <c r="N73" s="115"/>
      <c r="O73" s="115"/>
      <c r="P73" s="115"/>
      <c r="Q73" s="115"/>
      <c r="R73" s="65"/>
      <c r="S73" s="140"/>
      <c r="T73" s="104"/>
    </row>
    <row r="74" spans="2:20" s="62" customFormat="1" ht="19.5" customHeight="1">
      <c r="B74" s="21" t="s">
        <v>26</v>
      </c>
      <c r="C74" s="22" t="s">
        <v>45</v>
      </c>
      <c r="D74" s="23" t="s">
        <v>8</v>
      </c>
      <c r="E74" s="174" t="s">
        <v>32</v>
      </c>
      <c r="F74" s="175"/>
      <c r="G74" s="176"/>
      <c r="H74" s="43" t="s">
        <v>37</v>
      </c>
      <c r="I74" s="160"/>
      <c r="J74" s="98"/>
      <c r="K74" s="98">
        <v>29199</v>
      </c>
      <c r="L74" s="160"/>
      <c r="M74" s="160"/>
      <c r="N74" s="97">
        <f>SUM(I74:M74)</f>
        <v>29199</v>
      </c>
      <c r="O74" s="97">
        <v>0</v>
      </c>
      <c r="P74" s="97">
        <v>0</v>
      </c>
      <c r="Q74" s="97">
        <f>N74+O74+P74</f>
        <v>29199</v>
      </c>
      <c r="R74" s="35"/>
      <c r="S74" s="124">
        <f>K74*7.5345</f>
        <v>219999.8655</v>
      </c>
      <c r="T74" s="105"/>
    </row>
    <row r="75" spans="2:20" s="62" customFormat="1" ht="12.75">
      <c r="B75" s="41"/>
      <c r="C75" s="30"/>
      <c r="D75" s="31"/>
      <c r="E75" s="177" t="s">
        <v>156</v>
      </c>
      <c r="F75" s="192"/>
      <c r="G75" s="193"/>
      <c r="H75" s="21"/>
      <c r="I75" s="99"/>
      <c r="J75" s="98"/>
      <c r="K75" s="99">
        <v>6000</v>
      </c>
      <c r="L75" s="98"/>
      <c r="M75" s="98"/>
      <c r="N75" s="97"/>
      <c r="O75" s="97"/>
      <c r="P75" s="97"/>
      <c r="Q75" s="97"/>
      <c r="R75" s="35"/>
      <c r="S75" s="151"/>
      <c r="T75" s="105"/>
    </row>
    <row r="76" spans="2:20" s="62" customFormat="1" ht="27" customHeight="1">
      <c r="B76" s="41"/>
      <c r="C76" s="30"/>
      <c r="D76" s="31"/>
      <c r="E76" s="177" t="s">
        <v>154</v>
      </c>
      <c r="F76" s="178"/>
      <c r="G76" s="179"/>
      <c r="H76" s="21"/>
      <c r="I76" s="99"/>
      <c r="J76" s="98"/>
      <c r="K76" s="99">
        <v>9000</v>
      </c>
      <c r="L76" s="98"/>
      <c r="M76" s="98"/>
      <c r="N76" s="97"/>
      <c r="O76" s="97"/>
      <c r="P76" s="97"/>
      <c r="Q76" s="97"/>
      <c r="R76" s="35"/>
      <c r="S76" s="151"/>
      <c r="T76" s="105"/>
    </row>
    <row r="77" spans="2:20" s="62" customFormat="1" ht="40.5" customHeight="1">
      <c r="B77" s="41"/>
      <c r="C77" s="30"/>
      <c r="D77" s="31"/>
      <c r="E77" s="177" t="s">
        <v>155</v>
      </c>
      <c r="F77" s="178"/>
      <c r="G77" s="179"/>
      <c r="H77" s="21"/>
      <c r="I77" s="99"/>
      <c r="J77" s="98"/>
      <c r="K77" s="99">
        <v>4000</v>
      </c>
      <c r="L77" s="98"/>
      <c r="M77" s="98"/>
      <c r="N77" s="97"/>
      <c r="O77" s="97"/>
      <c r="P77" s="97"/>
      <c r="Q77" s="97"/>
      <c r="R77" s="35"/>
      <c r="S77" s="151"/>
      <c r="T77" s="105"/>
    </row>
    <row r="78" spans="2:20" s="62" customFormat="1" ht="27.75" customHeight="1">
      <c r="B78" s="41"/>
      <c r="C78" s="30"/>
      <c r="D78" s="31"/>
      <c r="E78" s="177" t="s">
        <v>152</v>
      </c>
      <c r="F78" s="178"/>
      <c r="G78" s="179"/>
      <c r="H78" s="21"/>
      <c r="I78" s="99"/>
      <c r="J78" s="98"/>
      <c r="K78" s="99">
        <v>7000</v>
      </c>
      <c r="L78" s="98"/>
      <c r="M78" s="98"/>
      <c r="N78" s="97"/>
      <c r="O78" s="97"/>
      <c r="P78" s="97"/>
      <c r="Q78" s="97"/>
      <c r="R78" s="35"/>
      <c r="S78" s="151"/>
      <c r="T78" s="105"/>
    </row>
    <row r="79" spans="2:20" s="62" customFormat="1" ht="13.5" customHeight="1">
      <c r="B79" s="41"/>
      <c r="C79" s="30"/>
      <c r="D79" s="31"/>
      <c r="E79" s="177" t="s">
        <v>153</v>
      </c>
      <c r="F79" s="178"/>
      <c r="G79" s="179"/>
      <c r="H79" s="21"/>
      <c r="I79" s="99"/>
      <c r="J79" s="98"/>
      <c r="K79" s="99">
        <f>K74-K75-K76-K77-K78</f>
        <v>3199</v>
      </c>
      <c r="L79" s="98"/>
      <c r="M79" s="98"/>
      <c r="N79" s="97"/>
      <c r="O79" s="97"/>
      <c r="P79" s="97"/>
      <c r="Q79" s="97"/>
      <c r="R79" s="35"/>
      <c r="S79" s="151"/>
      <c r="T79" s="105"/>
    </row>
    <row r="80" spans="2:20" s="63" customFormat="1" ht="7.5" customHeight="1">
      <c r="B80" s="41"/>
      <c r="C80" s="30"/>
      <c r="D80" s="31"/>
      <c r="E80" s="44"/>
      <c r="F80" s="44"/>
      <c r="G80" s="44"/>
      <c r="H80" s="41"/>
      <c r="I80" s="113"/>
      <c r="J80" s="114"/>
      <c r="K80" s="113"/>
      <c r="L80" s="114"/>
      <c r="M80" s="114"/>
      <c r="N80" s="115"/>
      <c r="O80" s="115"/>
      <c r="P80" s="115"/>
      <c r="Q80" s="115"/>
      <c r="R80" s="45"/>
      <c r="S80" s="106"/>
      <c r="T80" s="106"/>
    </row>
    <row r="81" spans="2:20" s="29" customFormat="1" ht="12.75" customHeight="1">
      <c r="B81" s="21" t="s">
        <v>26</v>
      </c>
      <c r="C81" s="22" t="s">
        <v>102</v>
      </c>
      <c r="D81" s="23" t="s">
        <v>13</v>
      </c>
      <c r="E81" s="234" t="s">
        <v>31</v>
      </c>
      <c r="F81" s="235"/>
      <c r="G81" s="236"/>
      <c r="H81" s="128" t="s">
        <v>37</v>
      </c>
      <c r="I81" s="118"/>
      <c r="J81" s="118">
        <v>11519</v>
      </c>
      <c r="K81" s="118"/>
      <c r="L81" s="118"/>
      <c r="M81" s="118"/>
      <c r="N81" s="97">
        <f>J81</f>
        <v>11519</v>
      </c>
      <c r="O81" s="97">
        <v>0</v>
      </c>
      <c r="P81" s="97">
        <v>0</v>
      </c>
      <c r="Q81" s="97">
        <f>N81</f>
        <v>11519</v>
      </c>
      <c r="R81" s="10"/>
      <c r="S81" s="111">
        <f>J81*7.5345</f>
        <v>86789.90550000001</v>
      </c>
      <c r="T81" s="103"/>
    </row>
    <row r="82" spans="2:20" s="29" customFormat="1" ht="12.75" customHeight="1">
      <c r="B82" s="21" t="s">
        <v>50</v>
      </c>
      <c r="C82" s="22" t="s">
        <v>162</v>
      </c>
      <c r="D82" s="23" t="s">
        <v>8</v>
      </c>
      <c r="E82" s="234" t="s">
        <v>31</v>
      </c>
      <c r="F82" s="235"/>
      <c r="G82" s="236"/>
      <c r="H82" s="128" t="s">
        <v>37</v>
      </c>
      <c r="I82" s="161"/>
      <c r="J82" s="161">
        <v>1753</v>
      </c>
      <c r="K82" s="161"/>
      <c r="L82" s="161"/>
      <c r="M82" s="161"/>
      <c r="N82" s="97">
        <f>J82</f>
        <v>1753</v>
      </c>
      <c r="O82" s="97"/>
      <c r="P82" s="97"/>
      <c r="Q82" s="97">
        <f>N82</f>
        <v>1753</v>
      </c>
      <c r="R82" s="10"/>
      <c r="S82" s="111">
        <f>N82*7.5345</f>
        <v>13207.978500000001</v>
      </c>
      <c r="T82" s="103"/>
    </row>
    <row r="83" spans="2:20" s="29" customFormat="1" ht="39.75" customHeight="1">
      <c r="B83" s="41"/>
      <c r="C83" s="30"/>
      <c r="D83" s="31"/>
      <c r="E83" s="177" t="s">
        <v>103</v>
      </c>
      <c r="F83" s="178"/>
      <c r="G83" s="179"/>
      <c r="H83" s="43"/>
      <c r="I83" s="160"/>
      <c r="J83" s="101">
        <v>13272</v>
      </c>
      <c r="K83" s="160"/>
      <c r="L83" s="160"/>
      <c r="M83" s="160"/>
      <c r="N83" s="109">
        <f>J83</f>
        <v>13272</v>
      </c>
      <c r="O83" s="109"/>
      <c r="P83" s="109"/>
      <c r="Q83" s="109">
        <f>N83</f>
        <v>13272</v>
      </c>
      <c r="R83" s="10"/>
      <c r="S83" s="103"/>
      <c r="T83" s="103"/>
    </row>
    <row r="84" spans="2:20" s="29" customFormat="1" ht="15.75" customHeight="1">
      <c r="B84" s="57"/>
      <c r="C84" s="58"/>
      <c r="D84" s="53"/>
      <c r="E84" s="212" t="s">
        <v>6</v>
      </c>
      <c r="F84" s="212"/>
      <c r="G84" s="212"/>
      <c r="H84" s="50"/>
      <c r="I84" s="116">
        <f>I32</f>
        <v>79634</v>
      </c>
      <c r="J84" s="116">
        <f>J29+J45+J81+J82</f>
        <v>68484.99940274736</v>
      </c>
      <c r="K84" s="116">
        <f>K16+K20+K23+K26+K43+K57+K59+K60+K61+K63+K67+K69+K70+K74</f>
        <v>393457.9669520207</v>
      </c>
      <c r="L84" s="116">
        <f>L72</f>
        <v>3318</v>
      </c>
      <c r="M84" s="116">
        <v>0</v>
      </c>
      <c r="N84" s="117">
        <f>SUM(I84:M84)</f>
        <v>544894.966354768</v>
      </c>
      <c r="O84" s="117">
        <f>SUM(O15:O81)</f>
        <v>0</v>
      </c>
      <c r="P84" s="117">
        <f>SUM(P15:P81)</f>
        <v>0</v>
      </c>
      <c r="Q84" s="117">
        <f>Q16+Q20+Q23+Q26+Q29+Q32+Q43+Q45+Q57+Q59+Q60+Q61+Q63+Q67+Q69+Q70+Q72+Q74+Q81+Q82</f>
        <v>544894.966354768</v>
      </c>
      <c r="R84" s="10"/>
      <c r="S84" s="103">
        <f>N84*7.5345</f>
        <v>4105511.124</v>
      </c>
      <c r="T84" s="103"/>
    </row>
    <row r="85" spans="2:20" s="29" customFormat="1" ht="12.75">
      <c r="B85" s="57"/>
      <c r="C85" s="58"/>
      <c r="D85" s="53"/>
      <c r="E85" s="32"/>
      <c r="F85" s="32"/>
      <c r="G85" s="32"/>
      <c r="H85" s="40"/>
      <c r="I85" s="73"/>
      <c r="J85" s="73"/>
      <c r="K85" s="73"/>
      <c r="L85" s="73"/>
      <c r="M85" s="73"/>
      <c r="N85" s="34"/>
      <c r="O85" s="34"/>
      <c r="P85" s="34"/>
      <c r="Q85" s="34"/>
      <c r="R85" s="10"/>
      <c r="S85" s="103"/>
      <c r="T85" s="103"/>
    </row>
    <row r="86" spans="2:20" s="29" customFormat="1" ht="15.75">
      <c r="B86" s="12"/>
      <c r="C86" s="17"/>
      <c r="D86" s="219" t="s">
        <v>57</v>
      </c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10"/>
      <c r="S86" s="103"/>
      <c r="T86" s="103"/>
    </row>
    <row r="87" spans="2:20" s="29" customFormat="1" ht="24">
      <c r="B87" s="19" t="s">
        <v>49</v>
      </c>
      <c r="C87" s="19" t="s">
        <v>1</v>
      </c>
      <c r="D87" s="20" t="s">
        <v>2</v>
      </c>
      <c r="E87" s="220" t="s">
        <v>3</v>
      </c>
      <c r="F87" s="220"/>
      <c r="G87" s="220"/>
      <c r="H87" s="69"/>
      <c r="I87" s="60"/>
      <c r="J87" s="60"/>
      <c r="K87" s="60"/>
      <c r="L87" s="60"/>
      <c r="M87" s="60"/>
      <c r="N87" s="96" t="s">
        <v>4</v>
      </c>
      <c r="O87" s="96" t="s">
        <v>20</v>
      </c>
      <c r="P87" s="96" t="s">
        <v>21</v>
      </c>
      <c r="Q87" s="96" t="s">
        <v>93</v>
      </c>
      <c r="R87" s="10"/>
      <c r="S87" s="103"/>
      <c r="T87" s="103"/>
    </row>
    <row r="88" spans="2:20" s="29" customFormat="1" ht="7.5" customHeight="1">
      <c r="B88" s="12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80"/>
      <c r="P88" s="80"/>
      <c r="Q88" s="80"/>
      <c r="R88" s="10"/>
      <c r="S88" s="103"/>
      <c r="T88" s="103"/>
    </row>
    <row r="89" spans="2:20" s="62" customFormat="1" ht="18" customHeight="1">
      <c r="B89" s="21" t="s">
        <v>50</v>
      </c>
      <c r="C89" s="22" t="s">
        <v>58</v>
      </c>
      <c r="D89" s="23" t="s">
        <v>13</v>
      </c>
      <c r="E89" s="252" t="s">
        <v>59</v>
      </c>
      <c r="F89" s="252"/>
      <c r="G89" s="252"/>
      <c r="H89" s="128" t="s">
        <v>37</v>
      </c>
      <c r="I89" s="98"/>
      <c r="J89" s="98"/>
      <c r="K89" s="98">
        <v>56407</v>
      </c>
      <c r="L89" s="98"/>
      <c r="M89" s="98"/>
      <c r="N89" s="97">
        <f>SUM(I89:M89)</f>
        <v>56407</v>
      </c>
      <c r="O89" s="97"/>
      <c r="P89" s="97">
        <v>0</v>
      </c>
      <c r="Q89" s="97">
        <f>N89</f>
        <v>56407</v>
      </c>
      <c r="R89" s="35"/>
      <c r="S89" s="119">
        <f>K89*7.5345</f>
        <v>424998.54150000005</v>
      </c>
      <c r="T89" s="105"/>
    </row>
    <row r="90" spans="2:20" s="29" customFormat="1" ht="15" customHeight="1">
      <c r="B90" s="13"/>
      <c r="C90" s="18"/>
      <c r="D90" s="14"/>
      <c r="E90" s="212" t="s">
        <v>6</v>
      </c>
      <c r="F90" s="212"/>
      <c r="G90" s="212"/>
      <c r="H90" s="50"/>
      <c r="I90" s="116"/>
      <c r="J90" s="116"/>
      <c r="K90" s="116">
        <f>SUM(K89:K89)</f>
        <v>56407</v>
      </c>
      <c r="L90" s="116"/>
      <c r="M90" s="116"/>
      <c r="N90" s="117">
        <f>SUM(N89:N89)</f>
        <v>56407</v>
      </c>
      <c r="O90" s="117" t="e">
        <f>#REF!</f>
        <v>#REF!</v>
      </c>
      <c r="P90" s="117" t="e">
        <f>P89+#REF!+#REF!</f>
        <v>#REF!</v>
      </c>
      <c r="Q90" s="117">
        <f>N90</f>
        <v>56407</v>
      </c>
      <c r="R90" s="10"/>
      <c r="S90" s="103"/>
      <c r="T90" s="103"/>
    </row>
    <row r="91" spans="2:20" s="62" customFormat="1" ht="12.75">
      <c r="B91" s="24"/>
      <c r="C91" s="25"/>
      <c r="D91" s="26"/>
      <c r="E91" s="32"/>
      <c r="F91" s="32"/>
      <c r="G91" s="32"/>
      <c r="H91" s="40"/>
      <c r="I91" s="73"/>
      <c r="J91" s="73"/>
      <c r="K91" s="73"/>
      <c r="L91" s="73"/>
      <c r="M91" s="73"/>
      <c r="N91" s="34"/>
      <c r="O91" s="34"/>
      <c r="P91" s="34"/>
      <c r="Q91" s="34"/>
      <c r="R91" s="35"/>
      <c r="S91" s="105"/>
      <c r="T91" s="105"/>
    </row>
    <row r="92" spans="2:20" s="29" customFormat="1" ht="15.75">
      <c r="B92" s="12"/>
      <c r="C92" s="17"/>
      <c r="D92" s="209" t="s">
        <v>122</v>
      </c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10"/>
      <c r="S92" s="103"/>
      <c r="T92" s="103"/>
    </row>
    <row r="93" spans="2:20" s="29" customFormat="1" ht="24">
      <c r="B93" s="19" t="s">
        <v>49</v>
      </c>
      <c r="C93" s="19" t="s">
        <v>1</v>
      </c>
      <c r="D93" s="20" t="s">
        <v>2</v>
      </c>
      <c r="E93" s="220" t="s">
        <v>3</v>
      </c>
      <c r="F93" s="220"/>
      <c r="G93" s="220"/>
      <c r="H93" s="95"/>
      <c r="I93" s="60"/>
      <c r="J93" s="60"/>
      <c r="K93" s="60"/>
      <c r="L93" s="60"/>
      <c r="M93" s="60"/>
      <c r="N93" s="96" t="s">
        <v>4</v>
      </c>
      <c r="O93" s="96" t="s">
        <v>20</v>
      </c>
      <c r="P93" s="96" t="s">
        <v>21</v>
      </c>
      <c r="Q93" s="96" t="s">
        <v>93</v>
      </c>
      <c r="R93" s="10"/>
      <c r="S93" s="103"/>
      <c r="T93" s="103"/>
    </row>
    <row r="94" spans="2:20" s="29" customFormat="1" ht="6.75" customHeight="1">
      <c r="B94" s="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80"/>
      <c r="P94" s="80"/>
      <c r="Q94" s="80"/>
      <c r="R94" s="10"/>
      <c r="S94" s="103"/>
      <c r="T94" s="103"/>
    </row>
    <row r="95" spans="2:20" s="62" customFormat="1" ht="27.75" customHeight="1">
      <c r="B95" s="21" t="s">
        <v>126</v>
      </c>
      <c r="C95" s="22" t="s">
        <v>124</v>
      </c>
      <c r="D95" s="23" t="s">
        <v>157</v>
      </c>
      <c r="E95" s="199" t="s">
        <v>123</v>
      </c>
      <c r="F95" s="200"/>
      <c r="G95" s="201"/>
      <c r="H95" s="21" t="s">
        <v>37</v>
      </c>
      <c r="I95" s="162"/>
      <c r="J95" s="162"/>
      <c r="K95" s="163">
        <v>331807</v>
      </c>
      <c r="L95" s="162"/>
      <c r="M95" s="162"/>
      <c r="N95" s="163">
        <f>K95</f>
        <v>331807</v>
      </c>
      <c r="O95" s="163"/>
      <c r="P95" s="163"/>
      <c r="Q95" s="194">
        <f>N95+N96</f>
        <v>464530</v>
      </c>
      <c r="R95" s="35"/>
      <c r="S95" s="119">
        <f>K95*7.5345</f>
        <v>2499999.8415</v>
      </c>
      <c r="T95" s="105"/>
    </row>
    <row r="96" spans="2:20" s="62" customFormat="1" ht="27.75" customHeight="1">
      <c r="B96" s="21" t="s">
        <v>126</v>
      </c>
      <c r="C96" s="22" t="s">
        <v>125</v>
      </c>
      <c r="D96" s="23" t="s">
        <v>19</v>
      </c>
      <c r="E96" s="199" t="s">
        <v>123</v>
      </c>
      <c r="F96" s="200"/>
      <c r="G96" s="201"/>
      <c r="H96" s="128" t="s">
        <v>37</v>
      </c>
      <c r="I96" s="163"/>
      <c r="J96" s="163"/>
      <c r="K96" s="163">
        <v>132723</v>
      </c>
      <c r="L96" s="163"/>
      <c r="M96" s="163"/>
      <c r="N96" s="163">
        <f>SUM(I96:M96)</f>
        <v>132723</v>
      </c>
      <c r="O96" s="163"/>
      <c r="P96" s="163">
        <v>0</v>
      </c>
      <c r="Q96" s="195"/>
      <c r="R96" s="35"/>
      <c r="S96" s="119">
        <f>K96*7.5345</f>
        <v>1000001.4435</v>
      </c>
      <c r="T96" s="105"/>
    </row>
    <row r="97" spans="2:20" s="29" customFormat="1" ht="12.75">
      <c r="B97" s="13"/>
      <c r="C97" s="18"/>
      <c r="D97" s="14"/>
      <c r="E97" s="212" t="s">
        <v>6</v>
      </c>
      <c r="F97" s="212"/>
      <c r="G97" s="212"/>
      <c r="H97" s="50"/>
      <c r="I97" s="132"/>
      <c r="J97" s="132"/>
      <c r="K97" s="132">
        <f>K95+K96</f>
        <v>464530</v>
      </c>
      <c r="L97" s="132"/>
      <c r="M97" s="132"/>
      <c r="N97" s="133">
        <f>SUM(N95:N96)</f>
        <v>464530</v>
      </c>
      <c r="O97" s="133" t="e">
        <f>#REF!</f>
        <v>#REF!</v>
      </c>
      <c r="P97" s="133" t="e">
        <f>P96+#REF!+#REF!</f>
        <v>#REF!</v>
      </c>
      <c r="Q97" s="133">
        <f>N97</f>
        <v>464530</v>
      </c>
      <c r="R97" s="10"/>
      <c r="S97" s="103"/>
      <c r="T97" s="103"/>
    </row>
    <row r="98" spans="2:20" s="29" customFormat="1" ht="12.75">
      <c r="B98" s="24"/>
      <c r="C98" s="25"/>
      <c r="D98" s="26"/>
      <c r="E98" s="32"/>
      <c r="F98" s="32"/>
      <c r="G98" s="32"/>
      <c r="H98" s="40"/>
      <c r="I98" s="134"/>
      <c r="J98" s="134"/>
      <c r="K98" s="134"/>
      <c r="L98" s="134"/>
      <c r="M98" s="134"/>
      <c r="N98" s="135"/>
      <c r="O98" s="135"/>
      <c r="P98" s="135"/>
      <c r="Q98" s="135"/>
      <c r="R98" s="35"/>
      <c r="S98" s="105"/>
      <c r="T98" s="103"/>
    </row>
    <row r="99" spans="2:20" s="29" customFormat="1" ht="15.75">
      <c r="B99" s="12"/>
      <c r="C99" s="17"/>
      <c r="D99" s="209" t="s">
        <v>127</v>
      </c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10"/>
      <c r="S99" s="103"/>
      <c r="T99" s="103"/>
    </row>
    <row r="100" spans="2:20" s="29" customFormat="1" ht="24">
      <c r="B100" s="19" t="s">
        <v>49</v>
      </c>
      <c r="C100" s="19" t="s">
        <v>1</v>
      </c>
      <c r="D100" s="20" t="s">
        <v>2</v>
      </c>
      <c r="E100" s="220" t="s">
        <v>3</v>
      </c>
      <c r="F100" s="220"/>
      <c r="G100" s="220"/>
      <c r="H100" s="95"/>
      <c r="I100" s="60"/>
      <c r="J100" s="60"/>
      <c r="K100" s="60"/>
      <c r="L100" s="60"/>
      <c r="M100" s="60"/>
      <c r="N100" s="96" t="s">
        <v>4</v>
      </c>
      <c r="O100" s="96" t="s">
        <v>20</v>
      </c>
      <c r="P100" s="96" t="s">
        <v>21</v>
      </c>
      <c r="Q100" s="96" t="s">
        <v>93</v>
      </c>
      <c r="R100" s="10"/>
      <c r="S100" s="103"/>
      <c r="T100" s="103"/>
    </row>
    <row r="101" spans="2:20" s="29" customFormat="1" ht="6.75" customHeight="1">
      <c r="B101" s="12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80"/>
      <c r="P101" s="80"/>
      <c r="Q101" s="80"/>
      <c r="R101" s="10"/>
      <c r="S101" s="103"/>
      <c r="T101" s="103"/>
    </row>
    <row r="102" spans="2:20" s="62" customFormat="1" ht="27.75" customHeight="1">
      <c r="B102" s="21" t="s">
        <v>130</v>
      </c>
      <c r="C102" s="22" t="s">
        <v>128</v>
      </c>
      <c r="D102" s="23" t="s">
        <v>19</v>
      </c>
      <c r="E102" s="199" t="s">
        <v>131</v>
      </c>
      <c r="F102" s="200"/>
      <c r="G102" s="201"/>
      <c r="H102" s="21" t="s">
        <v>37</v>
      </c>
      <c r="I102" s="162"/>
      <c r="J102" s="162"/>
      <c r="K102" s="163">
        <f>340469/7.5345</f>
        <v>45188.001858119314</v>
      </c>
      <c r="L102" s="162"/>
      <c r="M102" s="162"/>
      <c r="N102" s="163">
        <f>K102</f>
        <v>45188.001858119314</v>
      </c>
      <c r="O102" s="163"/>
      <c r="P102" s="163"/>
      <c r="Q102" s="194">
        <f>N102+N103</f>
        <v>90376.00371623863</v>
      </c>
      <c r="R102" s="35"/>
      <c r="S102" s="119">
        <f>K102*7.5345</f>
        <v>340469</v>
      </c>
      <c r="T102" s="105"/>
    </row>
    <row r="103" spans="2:20" s="62" customFormat="1" ht="27.75" customHeight="1">
      <c r="B103" s="21" t="s">
        <v>130</v>
      </c>
      <c r="C103" s="22" t="s">
        <v>129</v>
      </c>
      <c r="D103" s="23" t="s">
        <v>19</v>
      </c>
      <c r="E103" s="199" t="s">
        <v>132</v>
      </c>
      <c r="F103" s="200"/>
      <c r="G103" s="201"/>
      <c r="H103" s="128" t="s">
        <v>37</v>
      </c>
      <c r="I103" s="163"/>
      <c r="J103" s="163"/>
      <c r="K103" s="163">
        <f>340469/7.5345</f>
        <v>45188.001858119314</v>
      </c>
      <c r="L103" s="163"/>
      <c r="M103" s="163"/>
      <c r="N103" s="163">
        <f>SUM(I103:M103)</f>
        <v>45188.001858119314</v>
      </c>
      <c r="O103" s="163"/>
      <c r="P103" s="163">
        <v>0</v>
      </c>
      <c r="Q103" s="195"/>
      <c r="R103" s="35"/>
      <c r="S103" s="119">
        <f>K103*7.5345</f>
        <v>340469</v>
      </c>
      <c r="T103" s="105"/>
    </row>
    <row r="104" spans="2:20" s="29" customFormat="1" ht="12.75">
      <c r="B104" s="13"/>
      <c r="C104" s="18"/>
      <c r="D104" s="14"/>
      <c r="E104" s="212" t="s">
        <v>6</v>
      </c>
      <c r="F104" s="212"/>
      <c r="G104" s="212"/>
      <c r="H104" s="50"/>
      <c r="I104" s="132"/>
      <c r="J104" s="132"/>
      <c r="K104" s="132">
        <f>K102+K103</f>
        <v>90376.00371623863</v>
      </c>
      <c r="L104" s="132"/>
      <c r="M104" s="132"/>
      <c r="N104" s="133">
        <f>SUM(N102:N103)</f>
        <v>90376.00371623863</v>
      </c>
      <c r="O104" s="133" t="e">
        <f>#REF!</f>
        <v>#REF!</v>
      </c>
      <c r="P104" s="133" t="e">
        <f>P103+#REF!+#REF!</f>
        <v>#REF!</v>
      </c>
      <c r="Q104" s="133">
        <f>N104</f>
        <v>90376.00371623863</v>
      </c>
      <c r="R104" s="10"/>
      <c r="S104" s="103"/>
      <c r="T104" s="103"/>
    </row>
    <row r="105" spans="2:20" s="29" customFormat="1" ht="12.75">
      <c r="B105" s="24"/>
      <c r="C105" s="25"/>
      <c r="D105" s="26"/>
      <c r="E105" s="32"/>
      <c r="F105" s="32"/>
      <c r="G105" s="32"/>
      <c r="H105" s="40"/>
      <c r="I105" s="73"/>
      <c r="J105" s="73"/>
      <c r="K105" s="73"/>
      <c r="L105" s="73"/>
      <c r="M105" s="73"/>
      <c r="N105" s="34"/>
      <c r="O105" s="34"/>
      <c r="P105" s="34"/>
      <c r="Q105" s="34"/>
      <c r="R105" s="35"/>
      <c r="S105" s="105"/>
      <c r="T105" s="103"/>
    </row>
    <row r="106" spans="2:20" s="62" customFormat="1" ht="15">
      <c r="B106" s="210" t="s">
        <v>134</v>
      </c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35"/>
      <c r="S106" s="105"/>
      <c r="T106" s="105"/>
    </row>
    <row r="107" spans="2:20" s="29" customFormat="1" ht="15.75">
      <c r="B107" s="12"/>
      <c r="C107" s="17"/>
      <c r="D107" s="219" t="s">
        <v>60</v>
      </c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10"/>
      <c r="S107" s="103"/>
      <c r="T107" s="103"/>
    </row>
    <row r="108" spans="2:20" s="29" customFormat="1" ht="24">
      <c r="B108" s="19" t="s">
        <v>0</v>
      </c>
      <c r="C108" s="19" t="s">
        <v>1</v>
      </c>
      <c r="D108" s="20" t="s">
        <v>2</v>
      </c>
      <c r="E108" s="196" t="s">
        <v>3</v>
      </c>
      <c r="F108" s="197"/>
      <c r="G108" s="198"/>
      <c r="H108" s="95"/>
      <c r="I108" s="60"/>
      <c r="J108" s="60"/>
      <c r="K108" s="60"/>
      <c r="L108" s="60"/>
      <c r="M108" s="60"/>
      <c r="N108" s="96" t="s">
        <v>4</v>
      </c>
      <c r="O108" s="96" t="s">
        <v>20</v>
      </c>
      <c r="P108" s="96" t="s">
        <v>21</v>
      </c>
      <c r="Q108" s="96" t="s">
        <v>93</v>
      </c>
      <c r="R108" s="10"/>
      <c r="S108" s="103"/>
      <c r="T108" s="103"/>
    </row>
    <row r="109" spans="2:20" s="62" customFormat="1" ht="27.75" customHeight="1">
      <c r="B109" s="21" t="s">
        <v>61</v>
      </c>
      <c r="C109" s="22" t="s">
        <v>133</v>
      </c>
      <c r="D109" s="23" t="s">
        <v>13</v>
      </c>
      <c r="E109" s="183" t="s">
        <v>62</v>
      </c>
      <c r="F109" s="184"/>
      <c r="G109" s="185"/>
      <c r="H109" s="43" t="s">
        <v>37</v>
      </c>
      <c r="I109" s="160"/>
      <c r="J109" s="160"/>
      <c r="K109" s="160">
        <v>11693</v>
      </c>
      <c r="L109" s="160"/>
      <c r="M109" s="160"/>
      <c r="N109" s="97">
        <f>K109</f>
        <v>11693</v>
      </c>
      <c r="O109" s="97">
        <v>0</v>
      </c>
      <c r="P109" s="97">
        <v>0</v>
      </c>
      <c r="Q109" s="164">
        <f>N109</f>
        <v>11693</v>
      </c>
      <c r="R109" s="35"/>
      <c r="S109" s="119">
        <f>K109*7.5345</f>
        <v>88100.9085</v>
      </c>
      <c r="T109" s="105"/>
    </row>
    <row r="110" spans="2:20" s="29" customFormat="1" ht="12.75">
      <c r="B110" s="13"/>
      <c r="C110" s="18"/>
      <c r="D110" s="53"/>
      <c r="E110" s="186" t="s">
        <v>6</v>
      </c>
      <c r="F110" s="187"/>
      <c r="G110" s="188"/>
      <c r="H110" s="52"/>
      <c r="I110" s="136"/>
      <c r="J110" s="136"/>
      <c r="K110" s="136">
        <f>SUM(K109:K109)</f>
        <v>11693</v>
      </c>
      <c r="L110" s="136"/>
      <c r="M110" s="136"/>
      <c r="N110" s="137">
        <f>SUM(N109:N109)</f>
        <v>11693</v>
      </c>
      <c r="O110" s="137">
        <f>O109</f>
        <v>0</v>
      </c>
      <c r="P110" s="137">
        <f>P109</f>
        <v>0</v>
      </c>
      <c r="Q110" s="137">
        <f>N110</f>
        <v>11693</v>
      </c>
      <c r="R110" s="10"/>
      <c r="S110" s="103"/>
      <c r="T110" s="103"/>
    </row>
    <row r="111" spans="2:20" s="29" customFormat="1" ht="12.75">
      <c r="B111" s="13"/>
      <c r="C111" s="18"/>
      <c r="D111" s="31"/>
      <c r="E111" s="54"/>
      <c r="F111" s="54"/>
      <c r="G111" s="54"/>
      <c r="H111" s="55"/>
      <c r="I111" s="81"/>
      <c r="J111" s="81"/>
      <c r="K111" s="81"/>
      <c r="L111" s="81"/>
      <c r="M111" s="81"/>
      <c r="N111" s="56"/>
      <c r="O111" s="56"/>
      <c r="P111" s="56"/>
      <c r="Q111" s="56"/>
      <c r="R111" s="10"/>
      <c r="S111" s="103"/>
      <c r="T111" s="103"/>
    </row>
    <row r="112" spans="2:20" s="62" customFormat="1" ht="15">
      <c r="B112" s="210" t="s">
        <v>135</v>
      </c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35"/>
      <c r="S112" s="105"/>
      <c r="T112" s="105"/>
    </row>
    <row r="113" spans="2:20" s="29" customFormat="1" ht="15.75">
      <c r="B113" s="12"/>
      <c r="C113" s="17"/>
      <c r="D113" s="209" t="s">
        <v>136</v>
      </c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10"/>
      <c r="S113" s="103"/>
      <c r="T113" s="103"/>
    </row>
    <row r="114" spans="2:20" s="29" customFormat="1" ht="24">
      <c r="B114" s="19" t="s">
        <v>0</v>
      </c>
      <c r="C114" s="19" t="s">
        <v>1</v>
      </c>
      <c r="D114" s="20" t="s">
        <v>2</v>
      </c>
      <c r="E114" s="196" t="s">
        <v>3</v>
      </c>
      <c r="F114" s="197"/>
      <c r="G114" s="198"/>
      <c r="H114" s="95"/>
      <c r="I114" s="60"/>
      <c r="J114" s="60"/>
      <c r="K114" s="60"/>
      <c r="L114" s="60"/>
      <c r="M114" s="60"/>
      <c r="N114" s="96" t="s">
        <v>4</v>
      </c>
      <c r="O114" s="96" t="s">
        <v>20</v>
      </c>
      <c r="P114" s="96" t="s">
        <v>21</v>
      </c>
      <c r="Q114" s="96" t="s">
        <v>93</v>
      </c>
      <c r="R114" s="10"/>
      <c r="S114" s="103"/>
      <c r="T114" s="103"/>
    </row>
    <row r="115" spans="2:20" s="62" customFormat="1" ht="45" customHeight="1">
      <c r="B115" s="21" t="s">
        <v>61</v>
      </c>
      <c r="C115" s="22" t="s">
        <v>63</v>
      </c>
      <c r="D115" s="23" t="s">
        <v>17</v>
      </c>
      <c r="E115" s="174" t="s">
        <v>139</v>
      </c>
      <c r="F115" s="175"/>
      <c r="G115" s="176"/>
      <c r="H115" s="43" t="s">
        <v>37</v>
      </c>
      <c r="I115" s="160"/>
      <c r="J115" s="160"/>
      <c r="K115" s="160">
        <v>3318</v>
      </c>
      <c r="L115" s="160"/>
      <c r="M115" s="160"/>
      <c r="N115" s="97">
        <f>K115</f>
        <v>3318</v>
      </c>
      <c r="O115" s="97">
        <v>0</v>
      </c>
      <c r="P115" s="97">
        <v>0</v>
      </c>
      <c r="Q115" s="164">
        <f>N115</f>
        <v>3318</v>
      </c>
      <c r="R115" s="35"/>
      <c r="S115" s="119">
        <f>N115*7.5345</f>
        <v>24999.471</v>
      </c>
      <c r="T115" s="105"/>
    </row>
    <row r="116" spans="2:20" s="62" customFormat="1" ht="27.75" customHeight="1">
      <c r="B116" s="21" t="s">
        <v>137</v>
      </c>
      <c r="C116" s="22" t="s">
        <v>74</v>
      </c>
      <c r="D116" s="23" t="s">
        <v>17</v>
      </c>
      <c r="E116" s="174" t="s">
        <v>138</v>
      </c>
      <c r="F116" s="175"/>
      <c r="G116" s="176"/>
      <c r="H116" s="43" t="s">
        <v>37</v>
      </c>
      <c r="I116" s="160"/>
      <c r="J116" s="160"/>
      <c r="K116" s="160">
        <v>1327</v>
      </c>
      <c r="L116" s="160"/>
      <c r="M116" s="160"/>
      <c r="N116" s="97">
        <f>K116</f>
        <v>1327</v>
      </c>
      <c r="O116" s="97"/>
      <c r="P116" s="97"/>
      <c r="Q116" s="164">
        <f>N116</f>
        <v>1327</v>
      </c>
      <c r="R116" s="35"/>
      <c r="S116" s="119">
        <f>N116*7.5345</f>
        <v>9998.281500000001</v>
      </c>
      <c r="T116" s="105"/>
    </row>
    <row r="117" spans="2:20" s="29" customFormat="1" ht="12.75">
      <c r="B117" s="13"/>
      <c r="C117" s="18"/>
      <c r="D117" s="53"/>
      <c r="E117" s="186" t="s">
        <v>6</v>
      </c>
      <c r="F117" s="187"/>
      <c r="G117" s="188"/>
      <c r="H117" s="50"/>
      <c r="I117" s="116"/>
      <c r="J117" s="116"/>
      <c r="K117" s="116">
        <f>K115+K116</f>
        <v>4645</v>
      </c>
      <c r="L117" s="116"/>
      <c r="M117" s="116"/>
      <c r="N117" s="117">
        <f>SUM(N115:N116)</f>
        <v>4645</v>
      </c>
      <c r="O117" s="117">
        <f>O116</f>
        <v>0</v>
      </c>
      <c r="P117" s="117">
        <f>P116</f>
        <v>0</v>
      </c>
      <c r="Q117" s="117">
        <f>N117</f>
        <v>4645</v>
      </c>
      <c r="R117" s="10"/>
      <c r="S117" s="103"/>
      <c r="T117" s="103"/>
    </row>
    <row r="118" spans="2:20" s="62" customFormat="1" ht="12.75">
      <c r="B118" s="24"/>
      <c r="C118" s="25"/>
      <c r="D118" s="31"/>
      <c r="E118" s="32"/>
      <c r="F118" s="32"/>
      <c r="G118" s="32"/>
      <c r="H118" s="40"/>
      <c r="I118" s="114"/>
      <c r="J118" s="114"/>
      <c r="K118" s="114"/>
      <c r="L118" s="114"/>
      <c r="M118" s="114"/>
      <c r="N118" s="115"/>
      <c r="O118" s="115"/>
      <c r="P118" s="115"/>
      <c r="Q118" s="115"/>
      <c r="R118" s="35"/>
      <c r="S118" s="105"/>
      <c r="T118" s="105"/>
    </row>
    <row r="119" spans="2:20" s="62" customFormat="1" ht="15">
      <c r="B119" s="210" t="s">
        <v>143</v>
      </c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35"/>
      <c r="S119" s="105"/>
      <c r="T119" s="105"/>
    </row>
    <row r="120" spans="2:20" s="62" customFormat="1" ht="15.75">
      <c r="B120" s="12"/>
      <c r="C120" s="17"/>
      <c r="D120" s="209" t="s">
        <v>144</v>
      </c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35"/>
      <c r="S120" s="105"/>
      <c r="T120" s="105"/>
    </row>
    <row r="121" spans="2:20" s="62" customFormat="1" ht="24">
      <c r="B121" s="19" t="s">
        <v>0</v>
      </c>
      <c r="C121" s="19" t="s">
        <v>1</v>
      </c>
      <c r="D121" s="20" t="s">
        <v>2</v>
      </c>
      <c r="E121" s="196" t="s">
        <v>3</v>
      </c>
      <c r="F121" s="197"/>
      <c r="G121" s="198"/>
      <c r="H121" s="95"/>
      <c r="I121" s="60"/>
      <c r="J121" s="60"/>
      <c r="K121" s="60"/>
      <c r="L121" s="60"/>
      <c r="M121" s="60"/>
      <c r="N121" s="96" t="s">
        <v>4</v>
      </c>
      <c r="O121" s="96" t="s">
        <v>20</v>
      </c>
      <c r="P121" s="96" t="s">
        <v>21</v>
      </c>
      <c r="Q121" s="96" t="s">
        <v>93</v>
      </c>
      <c r="R121" s="35"/>
      <c r="S121" s="105"/>
      <c r="T121" s="105"/>
    </row>
    <row r="122" spans="2:20" s="62" customFormat="1" ht="27.75" customHeight="1">
      <c r="B122" s="21" t="s">
        <v>61</v>
      </c>
      <c r="C122" s="22" t="s">
        <v>158</v>
      </c>
      <c r="D122" s="23" t="s">
        <v>19</v>
      </c>
      <c r="E122" s="174" t="s">
        <v>145</v>
      </c>
      <c r="F122" s="175"/>
      <c r="G122" s="176"/>
      <c r="H122" s="43" t="s">
        <v>37</v>
      </c>
      <c r="I122" s="160"/>
      <c r="J122" s="160"/>
      <c r="K122" s="160">
        <v>178637</v>
      </c>
      <c r="L122" s="160">
        <v>4563</v>
      </c>
      <c r="M122" s="160"/>
      <c r="N122" s="97">
        <f>K122+L122</f>
        <v>183200</v>
      </c>
      <c r="O122" s="97">
        <v>0</v>
      </c>
      <c r="P122" s="97">
        <v>0</v>
      </c>
      <c r="Q122" s="164">
        <f>N122</f>
        <v>183200</v>
      </c>
      <c r="R122" s="35"/>
      <c r="S122" s="119">
        <f>N122*7.5345</f>
        <v>1380320.4000000001</v>
      </c>
      <c r="T122" s="105"/>
    </row>
    <row r="123" spans="2:20" s="62" customFormat="1" ht="12.75">
      <c r="B123" s="13"/>
      <c r="C123" s="18"/>
      <c r="D123" s="53"/>
      <c r="E123" s="186" t="s">
        <v>6</v>
      </c>
      <c r="F123" s="187"/>
      <c r="G123" s="188"/>
      <c r="H123" s="50"/>
      <c r="I123" s="116"/>
      <c r="J123" s="116"/>
      <c r="K123" s="116">
        <f>SUM(K122:K122)</f>
        <v>178637</v>
      </c>
      <c r="L123" s="116">
        <f>L122</f>
        <v>4563</v>
      </c>
      <c r="M123" s="116"/>
      <c r="N123" s="117">
        <f>SUM(N122:N122)</f>
        <v>183200</v>
      </c>
      <c r="O123" s="117" t="e">
        <f>#REF!</f>
        <v>#REF!</v>
      </c>
      <c r="P123" s="117" t="e">
        <f>#REF!</f>
        <v>#REF!</v>
      </c>
      <c r="Q123" s="117">
        <f>N123</f>
        <v>183200</v>
      </c>
      <c r="R123" s="35"/>
      <c r="S123" s="119">
        <f>Q123*7.5345</f>
        <v>1380320.4000000001</v>
      </c>
      <c r="T123" s="105"/>
    </row>
    <row r="124" spans="2:20" s="62" customFormat="1" ht="12.75">
      <c r="B124" s="24"/>
      <c r="C124" s="25"/>
      <c r="D124" s="31"/>
      <c r="E124" s="32"/>
      <c r="F124" s="32"/>
      <c r="G124" s="32"/>
      <c r="H124" s="40"/>
      <c r="I124" s="114"/>
      <c r="J124" s="114"/>
      <c r="K124" s="114"/>
      <c r="L124" s="114"/>
      <c r="M124" s="114"/>
      <c r="N124" s="115"/>
      <c r="O124" s="115"/>
      <c r="P124" s="115"/>
      <c r="Q124" s="115"/>
      <c r="R124" s="35"/>
      <c r="S124" s="105"/>
      <c r="T124" s="105"/>
    </row>
    <row r="125" spans="2:20" s="62" customFormat="1" ht="15">
      <c r="B125" s="210" t="s">
        <v>140</v>
      </c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35"/>
      <c r="S125" s="105"/>
      <c r="T125" s="105"/>
    </row>
    <row r="126" spans="2:20" s="29" customFormat="1" ht="15.75">
      <c r="B126" s="24"/>
      <c r="C126" s="25"/>
      <c r="D126" s="202" t="s">
        <v>76</v>
      </c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35"/>
      <c r="S126" s="103"/>
      <c r="T126" s="103"/>
    </row>
    <row r="127" spans="2:20" s="29" customFormat="1" ht="24">
      <c r="B127" s="19" t="s">
        <v>0</v>
      </c>
      <c r="C127" s="19" t="s">
        <v>1</v>
      </c>
      <c r="D127" s="20" t="s">
        <v>2</v>
      </c>
      <c r="E127" s="220" t="s">
        <v>3</v>
      </c>
      <c r="F127" s="220"/>
      <c r="G127" s="220"/>
      <c r="H127" s="95"/>
      <c r="I127" s="60"/>
      <c r="J127" s="60"/>
      <c r="K127" s="60"/>
      <c r="L127" s="60"/>
      <c r="M127" s="60"/>
      <c r="N127" s="96" t="s">
        <v>4</v>
      </c>
      <c r="O127" s="96" t="s">
        <v>20</v>
      </c>
      <c r="P127" s="96" t="s">
        <v>21</v>
      </c>
      <c r="Q127" s="96" t="s">
        <v>93</v>
      </c>
      <c r="R127" s="35"/>
      <c r="S127" s="103"/>
      <c r="T127" s="103"/>
    </row>
    <row r="128" spans="2:20" s="62" customFormat="1" ht="27" customHeight="1">
      <c r="B128" s="21" t="s">
        <v>79</v>
      </c>
      <c r="C128" s="22" t="s">
        <v>78</v>
      </c>
      <c r="D128" s="23" t="s">
        <v>19</v>
      </c>
      <c r="E128" s="174" t="s">
        <v>90</v>
      </c>
      <c r="F128" s="175"/>
      <c r="G128" s="176"/>
      <c r="H128" s="165" t="s">
        <v>141</v>
      </c>
      <c r="I128" s="160"/>
      <c r="J128" s="160"/>
      <c r="K128" s="160">
        <f>452823.45/7.5345</f>
        <v>60100</v>
      </c>
      <c r="L128" s="160"/>
      <c r="M128" s="160"/>
      <c r="N128" s="97">
        <f>SUM(I128:M128)</f>
        <v>60100</v>
      </c>
      <c r="O128" s="97"/>
      <c r="P128" s="97"/>
      <c r="Q128" s="97">
        <f>N128</f>
        <v>60100</v>
      </c>
      <c r="R128" s="35"/>
      <c r="S128" s="124">
        <f>N128*7.5345</f>
        <v>452823.45</v>
      </c>
      <c r="T128" s="105"/>
    </row>
    <row r="129" spans="2:20" s="62" customFormat="1" ht="12.75">
      <c r="B129" s="24"/>
      <c r="C129" s="25"/>
      <c r="D129" s="26"/>
      <c r="E129" s="170" t="s">
        <v>6</v>
      </c>
      <c r="F129" s="170"/>
      <c r="G129" s="170"/>
      <c r="H129" s="59"/>
      <c r="I129" s="138"/>
      <c r="J129" s="138"/>
      <c r="K129" s="138">
        <f>SUM(K128:K128)</f>
        <v>60100</v>
      </c>
      <c r="L129" s="138"/>
      <c r="M129" s="138"/>
      <c r="N129" s="139">
        <f>SUM(N128:N128)</f>
        <v>60100</v>
      </c>
      <c r="O129" s="139" t="e">
        <f>#REF!</f>
        <v>#REF!</v>
      </c>
      <c r="P129" s="139" t="e">
        <f>#REF!</f>
        <v>#REF!</v>
      </c>
      <c r="Q129" s="139">
        <f>N129</f>
        <v>60100</v>
      </c>
      <c r="R129" s="35"/>
      <c r="S129" s="105"/>
      <c r="T129" s="105"/>
    </row>
    <row r="130" spans="2:20" s="62" customFormat="1" ht="6.75" customHeight="1">
      <c r="B130" s="24"/>
      <c r="C130" s="25"/>
      <c r="D130" s="26"/>
      <c r="E130" s="33"/>
      <c r="F130" s="33"/>
      <c r="G130" s="33"/>
      <c r="H130" s="40"/>
      <c r="I130" s="73"/>
      <c r="J130" s="73"/>
      <c r="K130" s="73"/>
      <c r="L130" s="73"/>
      <c r="M130" s="73"/>
      <c r="N130" s="34"/>
      <c r="O130" s="34"/>
      <c r="P130" s="34"/>
      <c r="Q130" s="34"/>
      <c r="R130" s="35"/>
      <c r="S130" s="105"/>
      <c r="T130" s="105"/>
    </row>
    <row r="131" spans="2:20" s="29" customFormat="1" ht="15.75">
      <c r="B131" s="24"/>
      <c r="C131" s="25"/>
      <c r="D131" s="171" t="s">
        <v>77</v>
      </c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35"/>
      <c r="S131" s="103"/>
      <c r="T131" s="103"/>
    </row>
    <row r="132" spans="2:20" s="29" customFormat="1" ht="24">
      <c r="B132" s="19" t="s">
        <v>0</v>
      </c>
      <c r="C132" s="19" t="s">
        <v>1</v>
      </c>
      <c r="D132" s="20" t="s">
        <v>2</v>
      </c>
      <c r="E132" s="220" t="s">
        <v>3</v>
      </c>
      <c r="F132" s="220"/>
      <c r="G132" s="220"/>
      <c r="H132" s="69"/>
      <c r="I132" s="60"/>
      <c r="J132" s="60"/>
      <c r="K132" s="60"/>
      <c r="L132" s="60"/>
      <c r="M132" s="60"/>
      <c r="N132" s="91" t="s">
        <v>4</v>
      </c>
      <c r="O132" s="91" t="s">
        <v>20</v>
      </c>
      <c r="P132" s="91" t="s">
        <v>21</v>
      </c>
      <c r="Q132" s="91" t="s">
        <v>93</v>
      </c>
      <c r="R132" s="35"/>
      <c r="S132" s="103"/>
      <c r="T132" s="103"/>
    </row>
    <row r="133" spans="2:20" s="62" customFormat="1" ht="24.75" customHeight="1">
      <c r="B133" s="21" t="s">
        <v>80</v>
      </c>
      <c r="C133" s="22" t="s">
        <v>109</v>
      </c>
      <c r="D133" s="23" t="s">
        <v>8</v>
      </c>
      <c r="E133" s="174" t="s">
        <v>81</v>
      </c>
      <c r="F133" s="175"/>
      <c r="G133" s="176"/>
      <c r="H133" s="43"/>
      <c r="I133" s="160"/>
      <c r="J133" s="160"/>
      <c r="K133" s="160">
        <f>K134</f>
        <v>29199</v>
      </c>
      <c r="L133" s="160"/>
      <c r="M133" s="160"/>
      <c r="N133" s="97">
        <f>SUM(I133:M133)</f>
        <v>29199</v>
      </c>
      <c r="O133" s="97">
        <v>0</v>
      </c>
      <c r="P133" s="97">
        <v>0</v>
      </c>
      <c r="Q133" s="164">
        <f>N133</f>
        <v>29199</v>
      </c>
      <c r="R133" s="35"/>
      <c r="S133" s="124">
        <f>K134*7.5345</f>
        <v>219999.8655</v>
      </c>
      <c r="T133" s="105"/>
    </row>
    <row r="134" spans="2:20" s="62" customFormat="1" ht="41.25" customHeight="1">
      <c r="B134" s="41"/>
      <c r="C134" s="30"/>
      <c r="D134" s="31"/>
      <c r="E134" s="177" t="s">
        <v>108</v>
      </c>
      <c r="F134" s="178"/>
      <c r="G134" s="179"/>
      <c r="H134" s="165" t="s">
        <v>37</v>
      </c>
      <c r="I134" s="160"/>
      <c r="J134" s="160"/>
      <c r="K134" s="101">
        <v>29199</v>
      </c>
      <c r="L134" s="101"/>
      <c r="M134" s="160"/>
      <c r="N134" s="109">
        <f>K134</f>
        <v>29199</v>
      </c>
      <c r="O134" s="97"/>
      <c r="P134" s="97"/>
      <c r="Q134" s="109">
        <f>N134</f>
        <v>29199</v>
      </c>
      <c r="R134" s="35"/>
      <c r="T134" s="105"/>
    </row>
    <row r="135" spans="2:20" s="29" customFormat="1" ht="12.75">
      <c r="B135" s="13"/>
      <c r="C135" s="18"/>
      <c r="D135" s="14"/>
      <c r="E135" s="228" t="s">
        <v>6</v>
      </c>
      <c r="F135" s="228"/>
      <c r="G135" s="228"/>
      <c r="H135" s="51"/>
      <c r="I135" s="121"/>
      <c r="J135" s="121"/>
      <c r="K135" s="121">
        <f>K134</f>
        <v>29199</v>
      </c>
      <c r="L135" s="121"/>
      <c r="M135" s="121"/>
      <c r="N135" s="122">
        <f>N133</f>
        <v>29199</v>
      </c>
      <c r="O135" s="122" t="e">
        <f>#REF!</f>
        <v>#REF!</v>
      </c>
      <c r="P135" s="122" t="e">
        <f>#REF!</f>
        <v>#REF!</v>
      </c>
      <c r="Q135" s="122">
        <f>N135</f>
        <v>29199</v>
      </c>
      <c r="R135" s="35"/>
      <c r="S135" s="103"/>
      <c r="T135" s="103"/>
    </row>
    <row r="136" spans="2:20" s="29" customFormat="1" ht="9" customHeight="1">
      <c r="B136" s="24"/>
      <c r="C136" s="25"/>
      <c r="D136" s="26"/>
      <c r="E136" s="33"/>
      <c r="F136" s="33"/>
      <c r="G136" s="33"/>
      <c r="H136" s="40"/>
      <c r="I136" s="73"/>
      <c r="J136" s="73"/>
      <c r="K136" s="73"/>
      <c r="L136" s="73"/>
      <c r="M136" s="73"/>
      <c r="N136" s="34"/>
      <c r="O136" s="34"/>
      <c r="P136" s="34"/>
      <c r="Q136" s="34"/>
      <c r="R136" s="35"/>
      <c r="S136" s="103"/>
      <c r="T136" s="103"/>
    </row>
    <row r="137" spans="2:20" s="62" customFormat="1" ht="7.5" customHeight="1">
      <c r="B137" s="24"/>
      <c r="C137" s="25"/>
      <c r="D137" s="26"/>
      <c r="E137" s="32"/>
      <c r="F137" s="32"/>
      <c r="G137" s="32"/>
      <c r="H137" s="40"/>
      <c r="I137" s="73"/>
      <c r="J137" s="73"/>
      <c r="K137" s="73"/>
      <c r="L137" s="73"/>
      <c r="M137" s="73"/>
      <c r="N137" s="34"/>
      <c r="O137" s="34"/>
      <c r="P137" s="34"/>
      <c r="Q137" s="34"/>
      <c r="R137" s="35"/>
      <c r="S137" s="105"/>
      <c r="T137" s="105"/>
    </row>
    <row r="138" spans="2:20" s="29" customFormat="1" ht="15.75">
      <c r="B138" s="12"/>
      <c r="C138" s="17"/>
      <c r="D138" s="5"/>
      <c r="E138" s="66"/>
      <c r="F138" s="67"/>
      <c r="G138" s="68"/>
      <c r="H138" s="68"/>
      <c r="I138" s="70"/>
      <c r="J138" s="70"/>
      <c r="K138" s="237" t="s">
        <v>75</v>
      </c>
      <c r="L138" s="237"/>
      <c r="M138" s="237"/>
      <c r="N138" s="221">
        <f>N84+N90+N97+N104+N110+N117+N123+N129+N135</f>
        <v>1445044.9700710066</v>
      </c>
      <c r="O138" s="221"/>
      <c r="P138" s="221"/>
      <c r="Q138" s="222"/>
      <c r="R138" s="10"/>
      <c r="S138" s="103"/>
      <c r="T138" s="103"/>
    </row>
    <row r="139" spans="2:20" s="29" customFormat="1" ht="12.75">
      <c r="B139" s="263" t="s">
        <v>66</v>
      </c>
      <c r="C139" s="263"/>
      <c r="D139" s="263"/>
      <c r="E139" s="141"/>
      <c r="F139" s="141"/>
      <c r="G139" s="142"/>
      <c r="H139" s="238"/>
      <c r="I139" s="238"/>
      <c r="J139" s="78"/>
      <c r="K139" s="78"/>
      <c r="L139" s="78"/>
      <c r="M139" s="78"/>
      <c r="N139" s="7"/>
      <c r="O139" s="7"/>
      <c r="P139" s="7"/>
      <c r="Q139" s="7"/>
      <c r="R139" s="10"/>
      <c r="S139" s="103"/>
      <c r="T139" s="103"/>
    </row>
    <row r="140" spans="2:20" s="29" customFormat="1" ht="13.5" customHeight="1">
      <c r="B140" s="230" t="s">
        <v>150</v>
      </c>
      <c r="C140" s="231"/>
      <c r="D140" s="232"/>
      <c r="E140" s="143" t="s">
        <v>5</v>
      </c>
      <c r="F140" s="239" t="s">
        <v>12</v>
      </c>
      <c r="G140" s="240"/>
      <c r="H140" s="225">
        <f>N20+N23+N45+N57+N59+N70</f>
        <v>156277.9669520207</v>
      </c>
      <c r="I140" s="225"/>
      <c r="J140" s="82"/>
      <c r="K140" s="82"/>
      <c r="L140" s="83"/>
      <c r="M140" s="73"/>
      <c r="N140" s="224"/>
      <c r="O140" s="7"/>
      <c r="P140" s="7"/>
      <c r="Q140" s="7"/>
      <c r="R140" s="10"/>
      <c r="S140" s="103"/>
      <c r="T140" s="103"/>
    </row>
    <row r="141" spans="2:20" s="29" customFormat="1" ht="13.5" customHeight="1">
      <c r="B141" s="144"/>
      <c r="C141" s="142"/>
      <c r="D141" s="142"/>
      <c r="E141" s="143" t="s">
        <v>13</v>
      </c>
      <c r="F141" s="239" t="s">
        <v>14</v>
      </c>
      <c r="G141" s="240"/>
      <c r="H141" s="233">
        <f>N16+N81+N89+N109</f>
        <v>112799.99940274736</v>
      </c>
      <c r="I141" s="233"/>
      <c r="J141" s="82"/>
      <c r="K141" s="82"/>
      <c r="L141" s="83"/>
      <c r="M141" s="73"/>
      <c r="N141" s="224"/>
      <c r="O141" s="7"/>
      <c r="P141" s="7"/>
      <c r="Q141" s="7"/>
      <c r="R141" s="10"/>
      <c r="S141" s="103"/>
      <c r="T141" s="103"/>
    </row>
    <row r="142" spans="2:20" s="29" customFormat="1" ht="13.5" customHeight="1">
      <c r="B142" s="144"/>
      <c r="C142" s="142"/>
      <c r="D142" s="142"/>
      <c r="E142" s="143" t="s">
        <v>8</v>
      </c>
      <c r="F142" s="239" t="s">
        <v>15</v>
      </c>
      <c r="G142" s="240"/>
      <c r="H142" s="225">
        <f>I32+K63+K67+K69+L72+K74+J82+K133</f>
        <v>172500</v>
      </c>
      <c r="I142" s="225"/>
      <c r="J142" s="84"/>
      <c r="K142" s="82"/>
      <c r="L142" s="83"/>
      <c r="M142" s="73"/>
      <c r="N142" s="224"/>
      <c r="O142" s="7"/>
      <c r="P142" s="7"/>
      <c r="Q142" s="7"/>
      <c r="R142" s="10"/>
      <c r="S142" s="103"/>
      <c r="T142" s="103"/>
    </row>
    <row r="143" spans="2:20" s="29" customFormat="1" ht="13.5" customHeight="1">
      <c r="B143" s="144"/>
      <c r="C143" s="142"/>
      <c r="D143" s="142"/>
      <c r="E143" s="143" t="s">
        <v>7</v>
      </c>
      <c r="F143" s="239" t="s">
        <v>16</v>
      </c>
      <c r="G143" s="240"/>
      <c r="H143" s="225">
        <f>K43+K60</f>
        <v>66356</v>
      </c>
      <c r="I143" s="225"/>
      <c r="J143" s="87"/>
      <c r="K143" s="88"/>
      <c r="L143" s="83"/>
      <c r="M143" s="73"/>
      <c r="N143" s="224"/>
      <c r="O143" s="7"/>
      <c r="P143" s="7"/>
      <c r="Q143" s="7"/>
      <c r="R143" s="10"/>
      <c r="S143" s="103"/>
      <c r="T143" s="103"/>
    </row>
    <row r="144" spans="2:20" s="29" customFormat="1" ht="13.5" customHeight="1">
      <c r="B144" s="144"/>
      <c r="C144" s="142"/>
      <c r="D144" s="142"/>
      <c r="E144" s="143" t="s">
        <v>17</v>
      </c>
      <c r="F144" s="172" t="s">
        <v>18</v>
      </c>
      <c r="G144" s="173"/>
      <c r="H144" s="225">
        <f>K115+K116</f>
        <v>4645</v>
      </c>
      <c r="I144" s="225"/>
      <c r="J144" s="87"/>
      <c r="K144" s="88"/>
      <c r="L144" s="85"/>
      <c r="M144" s="73"/>
      <c r="N144" s="224"/>
      <c r="O144" s="7"/>
      <c r="P144" s="7"/>
      <c r="Q144" s="7"/>
      <c r="R144" s="10"/>
      <c r="S144" s="103"/>
      <c r="T144" s="103"/>
    </row>
    <row r="145" spans="2:20" s="29" customFormat="1" ht="13.5" customHeight="1">
      <c r="B145" s="144"/>
      <c r="C145" s="142"/>
      <c r="D145" s="142"/>
      <c r="E145" s="143" t="s">
        <v>19</v>
      </c>
      <c r="F145" s="172" t="s">
        <v>24</v>
      </c>
      <c r="G145" s="173"/>
      <c r="H145" s="225">
        <f>K26+J29+K61+K96+K102+K103+K122+L122+K128</f>
        <v>600659.0037162387</v>
      </c>
      <c r="I145" s="225"/>
      <c r="J145" s="89"/>
      <c r="K145" s="89"/>
      <c r="L145" s="73"/>
      <c r="M145" s="73"/>
      <c r="N145" s="224"/>
      <c r="O145" s="7"/>
      <c r="P145" s="7"/>
      <c r="Q145" s="7"/>
      <c r="R145" s="46"/>
      <c r="S145" s="103"/>
      <c r="T145" s="103"/>
    </row>
    <row r="146" spans="2:20" s="29" customFormat="1" ht="13.5" customHeight="1">
      <c r="B146" s="144"/>
      <c r="C146" s="142"/>
      <c r="D146" s="142"/>
      <c r="E146" s="143" t="s">
        <v>22</v>
      </c>
      <c r="F146" s="172" t="s">
        <v>23</v>
      </c>
      <c r="G146" s="173"/>
      <c r="H146" s="225">
        <v>0</v>
      </c>
      <c r="I146" s="225"/>
      <c r="J146" s="247"/>
      <c r="K146" s="248"/>
      <c r="L146" s="248"/>
      <c r="M146" s="248"/>
      <c r="N146" s="224"/>
      <c r="O146" s="7"/>
      <c r="P146" s="7"/>
      <c r="Q146" s="7"/>
      <c r="R146" s="46"/>
      <c r="S146" s="103"/>
      <c r="T146" s="103"/>
    </row>
    <row r="147" spans="2:20" s="29" customFormat="1" ht="13.5" customHeight="1">
      <c r="B147" s="144"/>
      <c r="C147" s="142"/>
      <c r="D147" s="142"/>
      <c r="E147" s="143" t="s">
        <v>157</v>
      </c>
      <c r="F147" s="172" t="s">
        <v>170</v>
      </c>
      <c r="G147" s="173"/>
      <c r="H147" s="245">
        <f>K95</f>
        <v>331807</v>
      </c>
      <c r="I147" s="246"/>
      <c r="J147" s="166"/>
      <c r="K147" s="166"/>
      <c r="L147" s="166"/>
      <c r="M147" s="73"/>
      <c r="N147" s="150"/>
      <c r="O147" s="7"/>
      <c r="P147" s="7"/>
      <c r="Q147" s="7"/>
      <c r="R147" s="46"/>
      <c r="S147" s="103"/>
      <c r="T147" s="103"/>
    </row>
    <row r="148" spans="2:20" s="29" customFormat="1" ht="12.75">
      <c r="B148" s="145"/>
      <c r="C148" s="145"/>
      <c r="D148" s="145"/>
      <c r="E148" s="146"/>
      <c r="F148" s="146"/>
      <c r="G148" s="145"/>
      <c r="H148" s="147"/>
      <c r="I148" s="148"/>
      <c r="J148" s="77"/>
      <c r="K148" s="77"/>
      <c r="L148" s="77"/>
      <c r="M148" s="77"/>
      <c r="N148" s="75"/>
      <c r="O148" s="75"/>
      <c r="P148" s="75"/>
      <c r="Q148" s="75"/>
      <c r="R148" s="46"/>
      <c r="S148" s="103"/>
      <c r="T148" s="103"/>
    </row>
    <row r="149" spans="2:20" s="29" customFormat="1" ht="39.75" customHeight="1">
      <c r="B149" s="230" t="s">
        <v>35</v>
      </c>
      <c r="C149" s="231"/>
      <c r="D149" s="232"/>
      <c r="E149" s="143" t="s">
        <v>36</v>
      </c>
      <c r="F149" s="169" t="s">
        <v>146</v>
      </c>
      <c r="G149" s="169"/>
      <c r="H149" s="169"/>
      <c r="I149" s="169"/>
      <c r="J149" s="77"/>
      <c r="K149" s="77"/>
      <c r="L149" s="77"/>
      <c r="M149" s="77"/>
      <c r="N149" s="75"/>
      <c r="O149" s="75"/>
      <c r="P149" s="75"/>
      <c r="Q149" s="75"/>
      <c r="R149" s="46"/>
      <c r="S149" s="103"/>
      <c r="T149" s="103"/>
    </row>
    <row r="150" spans="2:20" s="29" customFormat="1" ht="27" customHeight="1">
      <c r="B150" s="145"/>
      <c r="C150" s="145"/>
      <c r="D150" s="145"/>
      <c r="E150" s="149" t="s">
        <v>37</v>
      </c>
      <c r="F150" s="169" t="s">
        <v>147</v>
      </c>
      <c r="G150" s="169"/>
      <c r="H150" s="169"/>
      <c r="I150" s="169"/>
      <c r="J150" s="77"/>
      <c r="K150" s="77"/>
      <c r="L150" s="77"/>
      <c r="M150" s="77"/>
      <c r="N150" s="75"/>
      <c r="O150" s="75"/>
      <c r="P150" s="75"/>
      <c r="Q150" s="75"/>
      <c r="R150" s="46"/>
      <c r="S150" s="103"/>
      <c r="T150" s="103"/>
    </row>
    <row r="151" spans="2:20" s="29" customFormat="1" ht="15" customHeight="1">
      <c r="B151" s="145"/>
      <c r="C151" s="145"/>
      <c r="D151" s="145"/>
      <c r="E151" s="143" t="s">
        <v>27</v>
      </c>
      <c r="F151" s="169" t="s">
        <v>148</v>
      </c>
      <c r="G151" s="169"/>
      <c r="H151" s="169"/>
      <c r="I151" s="169"/>
      <c r="J151" s="77"/>
      <c r="K151" s="77"/>
      <c r="L151" s="77"/>
      <c r="M151" s="77"/>
      <c r="N151" s="75"/>
      <c r="O151" s="75"/>
      <c r="P151" s="75"/>
      <c r="Q151" s="75"/>
      <c r="R151" s="46"/>
      <c r="S151" s="103"/>
      <c r="T151" s="103"/>
    </row>
    <row r="152" spans="2:20" s="29" customFormat="1" ht="15" customHeight="1">
      <c r="B152" s="145"/>
      <c r="C152" s="145"/>
      <c r="D152" s="145"/>
      <c r="E152" s="143" t="s">
        <v>38</v>
      </c>
      <c r="F152" s="169" t="s">
        <v>149</v>
      </c>
      <c r="G152" s="169"/>
      <c r="H152" s="169"/>
      <c r="I152" s="169"/>
      <c r="J152" s="77"/>
      <c r="K152" s="77"/>
      <c r="L152" s="77"/>
      <c r="M152" s="77"/>
      <c r="N152" s="75"/>
      <c r="O152" s="75"/>
      <c r="P152" s="75"/>
      <c r="Q152" s="75"/>
      <c r="R152" s="46"/>
      <c r="S152" s="103"/>
      <c r="T152" s="103"/>
    </row>
    <row r="153" spans="2:20" s="29" customFormat="1" ht="15" customHeight="1">
      <c r="B153" s="145"/>
      <c r="C153" s="145"/>
      <c r="D153" s="145"/>
      <c r="E153" s="143" t="s">
        <v>9</v>
      </c>
      <c r="F153" s="169" t="s">
        <v>39</v>
      </c>
      <c r="G153" s="169"/>
      <c r="H153" s="169"/>
      <c r="I153" s="169"/>
      <c r="J153" s="77"/>
      <c r="K153" s="77"/>
      <c r="L153" s="77"/>
      <c r="M153" s="77"/>
      <c r="N153" s="75"/>
      <c r="O153" s="75"/>
      <c r="P153" s="75"/>
      <c r="Q153" s="75"/>
      <c r="R153" s="46"/>
      <c r="S153" s="103"/>
      <c r="T153" s="103"/>
    </row>
    <row r="154" spans="2:20" s="29" customFormat="1" ht="15" customHeight="1">
      <c r="B154" s="145"/>
      <c r="C154" s="145"/>
      <c r="D154" s="145"/>
      <c r="E154" s="143" t="s">
        <v>40</v>
      </c>
      <c r="F154" s="229" t="s">
        <v>41</v>
      </c>
      <c r="G154" s="229"/>
      <c r="H154" s="229"/>
      <c r="I154" s="229"/>
      <c r="J154" s="77"/>
      <c r="K154" s="77"/>
      <c r="L154" s="77"/>
      <c r="M154" s="77"/>
      <c r="N154" s="75"/>
      <c r="O154" s="75"/>
      <c r="P154" s="75"/>
      <c r="Q154" s="75"/>
      <c r="R154" s="46"/>
      <c r="S154" s="103"/>
      <c r="T154" s="103"/>
    </row>
    <row r="155" spans="2:20" s="29" customFormat="1" ht="12.75">
      <c r="B155" s="47"/>
      <c r="C155" s="47"/>
      <c r="D155" s="48"/>
      <c r="E155" s="27"/>
      <c r="F155" s="27"/>
      <c r="H155" s="71"/>
      <c r="I155" s="77"/>
      <c r="J155" s="77"/>
      <c r="K155" s="77"/>
      <c r="L155" s="77"/>
      <c r="M155" s="77"/>
      <c r="N155" s="75"/>
      <c r="O155" s="75"/>
      <c r="P155" s="75"/>
      <c r="Q155" s="75"/>
      <c r="R155" s="46"/>
      <c r="S155" s="103"/>
      <c r="T155" s="103"/>
    </row>
    <row r="156" spans="2:20" s="29" customFormat="1" ht="12.75">
      <c r="B156" s="226" t="s">
        <v>11</v>
      </c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46"/>
      <c r="S156" s="103"/>
      <c r="T156" s="103"/>
    </row>
    <row r="157" spans="2:20" s="29" customFormat="1" ht="12.75">
      <c r="B157" s="47"/>
      <c r="C157" s="47"/>
      <c r="D157" s="48"/>
      <c r="E157" s="27"/>
      <c r="F157" s="27"/>
      <c r="H157" s="71"/>
      <c r="I157" s="77"/>
      <c r="J157" s="77"/>
      <c r="K157" s="77"/>
      <c r="L157" s="77"/>
      <c r="M157" s="77"/>
      <c r="N157" s="75"/>
      <c r="O157" s="75"/>
      <c r="P157" s="75"/>
      <c r="Q157" s="75"/>
      <c r="R157" s="46"/>
      <c r="S157" s="103"/>
      <c r="T157" s="103"/>
    </row>
    <row r="158" spans="2:20" s="4" customFormat="1" ht="24.75" customHeight="1">
      <c r="B158" s="227" t="s">
        <v>42</v>
      </c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64"/>
      <c r="S158" s="107"/>
      <c r="T158" s="107"/>
    </row>
    <row r="159" spans="2:20" s="29" customFormat="1" ht="12.75">
      <c r="B159" s="11"/>
      <c r="C159" s="11"/>
      <c r="D159" s="11"/>
      <c r="E159" s="11"/>
      <c r="F159" s="11"/>
      <c r="G159" s="11"/>
      <c r="H159" s="71"/>
      <c r="I159" s="77"/>
      <c r="J159" s="77"/>
      <c r="K159" s="77"/>
      <c r="L159" s="77"/>
      <c r="M159" s="77"/>
      <c r="N159" s="75"/>
      <c r="O159" s="75"/>
      <c r="P159" s="75"/>
      <c r="Q159" s="75"/>
      <c r="R159" s="46"/>
      <c r="S159" s="103"/>
      <c r="T159" s="103"/>
    </row>
    <row r="160" spans="2:20" s="29" customFormat="1" ht="13.5" customHeight="1">
      <c r="B160" s="223" t="s">
        <v>172</v>
      </c>
      <c r="C160" s="223"/>
      <c r="D160" s="223"/>
      <c r="E160" s="223"/>
      <c r="F160" s="27"/>
      <c r="H160" s="71"/>
      <c r="I160" s="77"/>
      <c r="J160" s="77"/>
      <c r="K160" s="77"/>
      <c r="L160" s="77"/>
      <c r="M160" s="77"/>
      <c r="N160" s="75"/>
      <c r="O160" s="75"/>
      <c r="P160" s="75"/>
      <c r="Q160" s="75"/>
      <c r="R160" s="46"/>
      <c r="S160" s="103"/>
      <c r="T160" s="103"/>
    </row>
    <row r="161" spans="2:20" s="29" customFormat="1" ht="13.5" customHeight="1">
      <c r="B161" s="223" t="s">
        <v>173</v>
      </c>
      <c r="C161" s="223"/>
      <c r="D161" s="223"/>
      <c r="E161" s="223"/>
      <c r="F161" s="27"/>
      <c r="H161" s="71"/>
      <c r="I161" s="77"/>
      <c r="J161" s="77"/>
      <c r="K161" s="77"/>
      <c r="L161" s="77"/>
      <c r="M161" s="77"/>
      <c r="N161" s="75"/>
      <c r="O161" s="75"/>
      <c r="P161" s="75"/>
      <c r="Q161" s="75"/>
      <c r="R161" s="46"/>
      <c r="S161" s="103"/>
      <c r="T161" s="103"/>
    </row>
    <row r="162" spans="2:20" s="29" customFormat="1" ht="13.5" customHeight="1">
      <c r="B162" s="223" t="s">
        <v>174</v>
      </c>
      <c r="C162" s="223"/>
      <c r="D162" s="223"/>
      <c r="E162" s="223"/>
      <c r="F162" s="27"/>
      <c r="H162" s="71"/>
      <c r="I162" s="77"/>
      <c r="J162" s="77"/>
      <c r="K162" s="77"/>
      <c r="L162" s="77"/>
      <c r="M162" s="77"/>
      <c r="N162" s="75"/>
      <c r="O162" s="75"/>
      <c r="P162" s="75"/>
      <c r="Q162" s="75"/>
      <c r="R162" s="46"/>
      <c r="S162" s="103"/>
      <c r="T162" s="103"/>
    </row>
    <row r="163" spans="2:20" s="29" customFormat="1" ht="12.75">
      <c r="B163" s="217" t="s">
        <v>10</v>
      </c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75"/>
      <c r="R163" s="46"/>
      <c r="S163" s="103"/>
      <c r="T163" s="103"/>
    </row>
    <row r="164" spans="2:20" s="29" customFormat="1" ht="12.75">
      <c r="B164" s="47"/>
      <c r="C164" s="47"/>
      <c r="D164" s="48"/>
      <c r="E164" s="27"/>
      <c r="F164" s="6" t="s">
        <v>47</v>
      </c>
      <c r="G164" s="6"/>
      <c r="H164" s="71"/>
      <c r="I164" s="77"/>
      <c r="J164" s="86"/>
      <c r="K164" s="77"/>
      <c r="L164" s="217" t="s">
        <v>48</v>
      </c>
      <c r="M164" s="217"/>
      <c r="N164" s="217"/>
      <c r="O164" s="217"/>
      <c r="P164" s="217"/>
      <c r="Q164" s="217"/>
      <c r="R164" s="46"/>
      <c r="S164" s="103"/>
      <c r="T164" s="103"/>
    </row>
    <row r="165" spans="2:20" s="29" customFormat="1" ht="12.75">
      <c r="B165" s="47"/>
      <c r="C165" s="47"/>
      <c r="D165" s="48"/>
      <c r="E165" s="27"/>
      <c r="F165" s="27"/>
      <c r="H165" s="71"/>
      <c r="I165" s="77"/>
      <c r="J165" s="77"/>
      <c r="K165" s="77"/>
      <c r="L165" s="77"/>
      <c r="M165" s="77"/>
      <c r="N165" s="75"/>
      <c r="O165" s="75"/>
      <c r="P165" s="75"/>
      <c r="Q165" s="75"/>
      <c r="R165" s="46"/>
      <c r="S165" s="103"/>
      <c r="T165" s="103"/>
    </row>
    <row r="166" spans="2:20" s="29" customFormat="1" ht="12.75">
      <c r="B166" s="47"/>
      <c r="C166" s="47"/>
      <c r="D166" s="48"/>
      <c r="E166" s="27"/>
      <c r="F166" s="6"/>
      <c r="G166" s="6"/>
      <c r="H166" s="71"/>
      <c r="I166" s="77"/>
      <c r="J166" s="77"/>
      <c r="K166" s="77"/>
      <c r="L166" s="217" t="s">
        <v>46</v>
      </c>
      <c r="M166" s="217"/>
      <c r="N166" s="217"/>
      <c r="O166" s="217"/>
      <c r="P166" s="217"/>
      <c r="Q166" s="217"/>
      <c r="R166" s="46"/>
      <c r="S166" s="103"/>
      <c r="T166" s="103"/>
    </row>
    <row r="167" spans="2:18" ht="12.75">
      <c r="B167" s="8"/>
      <c r="C167" s="8"/>
      <c r="D167" s="1"/>
      <c r="E167" s="27"/>
      <c r="F167" s="27"/>
      <c r="R167" s="9"/>
    </row>
  </sheetData>
  <sheetProtection/>
  <mergeCells count="150">
    <mergeCell ref="B1:Q2"/>
    <mergeCell ref="E53:G53"/>
    <mergeCell ref="E51:G51"/>
    <mergeCell ref="B161:E161"/>
    <mergeCell ref="E70:G70"/>
    <mergeCell ref="E82:G82"/>
    <mergeCell ref="E115:G115"/>
    <mergeCell ref="B125:Q125"/>
    <mergeCell ref="B139:D139"/>
    <mergeCell ref="F143:G143"/>
    <mergeCell ref="B149:D149"/>
    <mergeCell ref="N15:Q15"/>
    <mergeCell ref="B10:Q10"/>
    <mergeCell ref="F142:G142"/>
    <mergeCell ref="E32:G32"/>
    <mergeCell ref="E114:G114"/>
    <mergeCell ref="E117:G117"/>
    <mergeCell ref="E116:G116"/>
    <mergeCell ref="E121:G121"/>
    <mergeCell ref="E45:G45"/>
    <mergeCell ref="E50:G50"/>
    <mergeCell ref="E46:G46"/>
    <mergeCell ref="E72:G72"/>
    <mergeCell ref="F147:G147"/>
    <mergeCell ref="B4:Q4"/>
    <mergeCell ref="B5:Q5"/>
    <mergeCell ref="B8:Q8"/>
    <mergeCell ref="E13:G13"/>
    <mergeCell ref="E17:G17"/>
    <mergeCell ref="E18:G18"/>
    <mergeCell ref="I13:M13"/>
    <mergeCell ref="H145:I145"/>
    <mergeCell ref="H140:I140"/>
    <mergeCell ref="B15:D15"/>
    <mergeCell ref="E89:G89"/>
    <mergeCell ref="E15:G15"/>
    <mergeCell ref="E127:G127"/>
    <mergeCell ref="E128:G128"/>
    <mergeCell ref="B112:Q112"/>
    <mergeCell ref="E43:G43"/>
    <mergeCell ref="E41:G41"/>
    <mergeCell ref="E20:G20"/>
    <mergeCell ref="E38:G38"/>
    <mergeCell ref="E63:G63"/>
    <mergeCell ref="L166:Q166"/>
    <mergeCell ref="L164:Q164"/>
    <mergeCell ref="F141:G141"/>
    <mergeCell ref="H147:I147"/>
    <mergeCell ref="J146:M146"/>
    <mergeCell ref="H142:I142"/>
    <mergeCell ref="H143:I143"/>
    <mergeCell ref="H139:I139"/>
    <mergeCell ref="F140:G140"/>
    <mergeCell ref="B7:Q7"/>
    <mergeCell ref="D12:Q12"/>
    <mergeCell ref="E84:G84"/>
    <mergeCell ref="E87:G87"/>
    <mergeCell ref="E16:G16"/>
    <mergeCell ref="E49:G49"/>
    <mergeCell ref="E52:G52"/>
    <mergeCell ref="E93:G93"/>
    <mergeCell ref="E81:G81"/>
    <mergeCell ref="Q102:Q103"/>
    <mergeCell ref="E103:G103"/>
    <mergeCell ref="E104:G104"/>
    <mergeCell ref="F144:G144"/>
    <mergeCell ref="D113:Q113"/>
    <mergeCell ref="B119:Q119"/>
    <mergeCell ref="D120:Q120"/>
    <mergeCell ref="K138:M138"/>
    <mergeCell ref="H144:I144"/>
    <mergeCell ref="E132:G132"/>
    <mergeCell ref="B156:Q156"/>
    <mergeCell ref="B158:Q158"/>
    <mergeCell ref="B160:E160"/>
    <mergeCell ref="E135:G135"/>
    <mergeCell ref="F154:I154"/>
    <mergeCell ref="B140:D140"/>
    <mergeCell ref="H146:I146"/>
    <mergeCell ref="H141:I141"/>
    <mergeCell ref="B163:P163"/>
    <mergeCell ref="E47:G47"/>
    <mergeCell ref="E48:G48"/>
    <mergeCell ref="D86:Q86"/>
    <mergeCell ref="D107:Q107"/>
    <mergeCell ref="D99:Q99"/>
    <mergeCell ref="E100:G100"/>
    <mergeCell ref="N138:Q138"/>
    <mergeCell ref="B162:E162"/>
    <mergeCell ref="N140:N146"/>
    <mergeCell ref="E29:G29"/>
    <mergeCell ref="E90:G90"/>
    <mergeCell ref="E74:G74"/>
    <mergeCell ref="E79:G79"/>
    <mergeCell ref="E39:G39"/>
    <mergeCell ref="E40:G40"/>
    <mergeCell ref="E44:G44"/>
    <mergeCell ref="C88:N88"/>
    <mergeCell ref="E55:G55"/>
    <mergeCell ref="E59:G59"/>
    <mergeCell ref="E122:G122"/>
    <mergeCell ref="D92:Q92"/>
    <mergeCell ref="B106:Q106"/>
    <mergeCell ref="E95:G95"/>
    <mergeCell ref="E37:G37"/>
    <mergeCell ref="E33:G33"/>
    <mergeCell ref="C101:N101"/>
    <mergeCell ref="E96:G96"/>
    <mergeCell ref="E97:G97"/>
    <mergeCell ref="C94:N94"/>
    <mergeCell ref="E21:G21"/>
    <mergeCell ref="E23:G23"/>
    <mergeCell ref="E24:G24"/>
    <mergeCell ref="E26:G26"/>
    <mergeCell ref="E83:G83"/>
    <mergeCell ref="E69:G69"/>
    <mergeCell ref="E54:G54"/>
    <mergeCell ref="E64:G64"/>
    <mergeCell ref="E65:G65"/>
    <mergeCell ref="E27:G27"/>
    <mergeCell ref="F149:I149"/>
    <mergeCell ref="E75:G75"/>
    <mergeCell ref="E76:G76"/>
    <mergeCell ref="E77:G77"/>
    <mergeCell ref="Q95:Q96"/>
    <mergeCell ref="E108:G108"/>
    <mergeCell ref="E102:G102"/>
    <mergeCell ref="E110:G110"/>
    <mergeCell ref="E109:G109"/>
    <mergeCell ref="D126:Q126"/>
    <mergeCell ref="E30:G30"/>
    <mergeCell ref="E60:G60"/>
    <mergeCell ref="E123:G123"/>
    <mergeCell ref="E57:G57"/>
    <mergeCell ref="E67:G67"/>
    <mergeCell ref="E78:G78"/>
    <mergeCell ref="E34:G34"/>
    <mergeCell ref="E35:G35"/>
    <mergeCell ref="E36:G36"/>
    <mergeCell ref="E61:G61"/>
    <mergeCell ref="F150:I150"/>
    <mergeCell ref="F151:I151"/>
    <mergeCell ref="F152:I152"/>
    <mergeCell ref="F153:I153"/>
    <mergeCell ref="E129:G129"/>
    <mergeCell ref="D131:Q131"/>
    <mergeCell ref="F145:G145"/>
    <mergeCell ref="F146:G146"/>
    <mergeCell ref="E133:G133"/>
    <mergeCell ref="E134:G134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8" r:id="rId1"/>
  <ignoredErrors>
    <ignoredError sqref="H147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Ornela Rumen</dc:creator>
  <cp:keywords/>
  <dc:description/>
  <cp:lastModifiedBy>Mikela Zimerman</cp:lastModifiedBy>
  <cp:lastPrinted>2022-12-22T12:17:11Z</cp:lastPrinted>
  <dcterms:created xsi:type="dcterms:W3CDTF">2016-11-15T05:46:44Z</dcterms:created>
  <dcterms:modified xsi:type="dcterms:W3CDTF">2022-12-22T12:18:27Z</dcterms:modified>
  <cp:category/>
  <cp:version/>
  <cp:contentType/>
  <cp:contentStatus/>
</cp:coreProperties>
</file>